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movable Disk\JB_Flash_Drive\Jeff\ELL_2023\PA_Dist_27\All_Stars\Schedules\Special Games\"/>
    </mc:Choice>
  </mc:AlternateContent>
  <xr:revisionPtr revIDLastSave="0" documentId="13_ncr:1_{CB2594A9-670D-4214-8D67-96C0B3F15812}" xr6:coauthVersionLast="47" xr6:coauthVersionMax="47" xr10:uidLastSave="{00000000-0000-0000-0000-000000000000}"/>
  <bookViews>
    <workbookView xWindow="-120" yWindow="-120" windowWidth="29040" windowHeight="15840" xr2:uid="{85C8BFC6-F207-4425-B470-3860F83D01EA}"/>
  </bookViews>
  <sheets>
    <sheet name="D27 John Klein - Blue" sheetId="1" r:id="rId1"/>
  </sheets>
  <definedNames>
    <definedName name="_xlnm._FilterDatabase" localSheetId="0" hidden="1">'D27 John Klein - Blue'!$A$3:$CN$32</definedName>
    <definedName name="_xlnm.Print_Titles" localSheetId="0">'D27 John Klein - Blue'!$1:$3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G1" i="1"/>
  <c r="AH11" i="1"/>
  <c r="AH10" i="1"/>
  <c r="AH9" i="1"/>
  <c r="AH8" i="1"/>
  <c r="AH7" i="1"/>
  <c r="AH6" i="1"/>
  <c r="AH5" i="1"/>
  <c r="AH4" i="1"/>
  <c r="H40" i="1" l="1"/>
  <c r="AE11" i="1"/>
  <c r="AE10" i="1"/>
  <c r="AE9" i="1"/>
  <c r="AE8" i="1"/>
  <c r="AE7" i="1"/>
  <c r="AE6" i="1"/>
  <c r="AE5" i="1"/>
  <c r="AE4" i="1"/>
  <c r="D36" i="1" l="1"/>
  <c r="B36" i="1"/>
  <c r="D43" i="1" l="1"/>
  <c r="K44" i="1"/>
  <c r="H46" i="1" s="1"/>
  <c r="H34" i="1"/>
  <c r="H44" i="1" l="1"/>
  <c r="D44" i="1"/>
  <c r="B44" i="1"/>
  <c r="B43" i="1"/>
  <c r="D42" i="1"/>
  <c r="B42" i="1"/>
  <c r="AF11" i="1"/>
  <c r="AF10" i="1"/>
  <c r="AF9" i="1"/>
  <c r="AF8" i="1"/>
  <c r="AF7" i="1"/>
  <c r="AF6" i="1"/>
  <c r="AF5" i="1"/>
  <c r="AF4" i="1"/>
  <c r="D27" i="1"/>
  <c r="D26" i="1"/>
  <c r="D25" i="1"/>
  <c r="D24" i="1"/>
  <c r="D23" i="1"/>
  <c r="D22" i="1"/>
  <c r="D21" i="1"/>
  <c r="D20" i="1"/>
  <c r="D18" i="1"/>
  <c r="D17" i="1"/>
  <c r="D16" i="1"/>
  <c r="B37" i="1"/>
  <c r="D38" i="1"/>
  <c r="B38" i="1"/>
  <c r="D37" i="1"/>
  <c r="K15" i="1" l="1"/>
  <c r="K25" i="1"/>
  <c r="H19" i="1"/>
  <c r="K20" i="1"/>
  <c r="K26" i="1"/>
  <c r="K9" i="1"/>
  <c r="K4" i="1"/>
  <c r="K10" i="1"/>
  <c r="K21" i="1"/>
  <c r="K27" i="1"/>
  <c r="K5" i="1"/>
  <c r="K6" i="1"/>
  <c r="K17" i="1"/>
  <c r="K23" i="1"/>
  <c r="K7" i="1"/>
  <c r="H12" i="1"/>
  <c r="K18" i="1"/>
  <c r="K11" i="1"/>
  <c r="H13" i="1"/>
  <c r="K19" i="1"/>
  <c r="H24" i="1"/>
  <c r="K22" i="1"/>
  <c r="H8" i="1"/>
  <c r="H14" i="1"/>
  <c r="K16" i="1"/>
  <c r="H9" i="1"/>
  <c r="H15" i="1"/>
  <c r="H20" i="1"/>
  <c r="H26" i="1"/>
  <c r="H4" i="1"/>
  <c r="H10" i="1"/>
  <c r="H21" i="1"/>
  <c r="H27" i="1"/>
  <c r="H5" i="1"/>
  <c r="H11" i="1"/>
  <c r="K12" i="1"/>
  <c r="H16" i="1"/>
  <c r="H22" i="1"/>
  <c r="H6" i="1"/>
  <c r="K13" i="1"/>
  <c r="H23" i="1"/>
  <c r="K24" i="1"/>
  <c r="H7" i="1"/>
  <c r="K8" i="1"/>
  <c r="K14" i="1"/>
  <c r="H18" i="1"/>
  <c r="D32" i="1"/>
  <c r="B32" i="1"/>
  <c r="B31" i="1"/>
  <c r="B30" i="1"/>
  <c r="B4" i="1"/>
  <c r="D31" i="1"/>
  <c r="D30" i="1"/>
  <c r="D10" i="1"/>
  <c r="D9" i="1"/>
  <c r="D8" i="1"/>
  <c r="D7" i="1"/>
  <c r="AV3" i="1"/>
  <c r="BC3" i="1" s="1"/>
  <c r="BJ3" i="1" s="1"/>
  <c r="BQ3" i="1" s="1"/>
  <c r="BX3" i="1" s="1"/>
  <c r="CE3" i="1" s="1"/>
  <c r="AU3" i="1"/>
  <c r="BB3" i="1" s="1"/>
  <c r="BI3" i="1" s="1"/>
  <c r="BP3" i="1" s="1"/>
  <c r="BW3" i="1" s="1"/>
  <c r="CD3" i="1" s="1"/>
  <c r="AT3" i="1"/>
  <c r="BA3" i="1" s="1"/>
  <c r="BH3" i="1" s="1"/>
  <c r="BO3" i="1" s="1"/>
  <c r="BV3" i="1" s="1"/>
  <c r="CC3" i="1" s="1"/>
  <c r="AS3" i="1"/>
  <c r="AZ3" i="1" s="1"/>
  <c r="BG3" i="1" s="1"/>
  <c r="BN3" i="1" s="1"/>
  <c r="BU3" i="1" s="1"/>
  <c r="CB3" i="1" s="1"/>
  <c r="AR3" i="1"/>
  <c r="AY3" i="1" s="1"/>
  <c r="BF3" i="1" s="1"/>
  <c r="BM3" i="1" s="1"/>
  <c r="BT3" i="1" s="1"/>
  <c r="CA3" i="1" s="1"/>
  <c r="AQ3" i="1"/>
  <c r="AX3" i="1" s="1"/>
  <c r="BE3" i="1" s="1"/>
  <c r="BL3" i="1" s="1"/>
  <c r="BS3" i="1" s="1"/>
  <c r="BZ3" i="1" s="1"/>
  <c r="D6" i="1"/>
  <c r="A5" i="1"/>
  <c r="B5" i="1" s="1"/>
  <c r="D5" i="1"/>
  <c r="BZ1" i="1"/>
  <c r="BS1" i="1"/>
  <c r="BL1" i="1"/>
  <c r="BE1" i="1"/>
  <c r="AX1" i="1"/>
  <c r="AQ1" i="1"/>
  <c r="AJ1" i="1"/>
  <c r="U10" i="1" l="1"/>
  <c r="U11" i="1"/>
  <c r="U6" i="1"/>
  <c r="U5" i="1"/>
  <c r="U9" i="1"/>
  <c r="U7" i="1"/>
  <c r="U4" i="1"/>
  <c r="U8" i="1"/>
  <c r="CL3" i="1"/>
  <c r="CK18" i="1"/>
  <c r="CG18" i="1"/>
  <c r="CJ18" i="1"/>
  <c r="CG11" i="1"/>
  <c r="CK11" i="1"/>
  <c r="CJ11" i="1"/>
  <c r="CJ14" i="1"/>
  <c r="CK14" i="1"/>
  <c r="CG14" i="1"/>
  <c r="CG5" i="1"/>
  <c r="CJ5" i="1"/>
  <c r="CK5" i="1"/>
  <c r="CJ8" i="1"/>
  <c r="CK8" i="1"/>
  <c r="CG8" i="1"/>
  <c r="CG27" i="1"/>
  <c r="CJ27" i="1"/>
  <c r="CK27" i="1"/>
  <c r="CG21" i="1"/>
  <c r="CJ21" i="1"/>
  <c r="CK21" i="1"/>
  <c r="CK24" i="1"/>
  <c r="CG24" i="1"/>
  <c r="CJ24" i="1"/>
  <c r="CG10" i="1"/>
  <c r="CJ10" i="1"/>
  <c r="CK10" i="1"/>
  <c r="CG7" i="1"/>
  <c r="CJ7" i="1"/>
  <c r="CK7" i="1"/>
  <c r="CG23" i="1"/>
  <c r="CJ23" i="1"/>
  <c r="CK23" i="1"/>
  <c r="CG4" i="1"/>
  <c r="CJ4" i="1"/>
  <c r="CK4" i="1"/>
  <c r="CK13" i="1"/>
  <c r="CG13" i="1"/>
  <c r="CJ13" i="1"/>
  <c r="CJ26" i="1"/>
  <c r="CK26" i="1"/>
  <c r="CG26" i="1"/>
  <c r="CG17" i="1"/>
  <c r="CJ17" i="1"/>
  <c r="CK17" i="1"/>
  <c r="CJ20" i="1"/>
  <c r="CK20" i="1"/>
  <c r="CG20" i="1"/>
  <c r="CK3" i="1"/>
  <c r="CH3" i="1"/>
  <c r="CG6" i="1"/>
  <c r="CK6" i="1"/>
  <c r="CJ6" i="1"/>
  <c r="CJ15" i="1"/>
  <c r="CK15" i="1"/>
  <c r="CG15" i="1"/>
  <c r="CK12" i="1"/>
  <c r="CG12" i="1"/>
  <c r="CJ12" i="1"/>
  <c r="CG3" i="1"/>
  <c r="CI3" i="1"/>
  <c r="CG22" i="1"/>
  <c r="CJ22" i="1"/>
  <c r="CK22" i="1"/>
  <c r="CJ9" i="1"/>
  <c r="CK9" i="1"/>
  <c r="CG9" i="1"/>
  <c r="CK19" i="1"/>
  <c r="CG19" i="1"/>
  <c r="CJ19" i="1"/>
  <c r="CJ3" i="1"/>
  <c r="CG16" i="1"/>
  <c r="CJ16" i="1"/>
  <c r="CK16" i="1"/>
  <c r="CK25" i="1"/>
  <c r="CG25" i="1"/>
  <c r="CJ25" i="1"/>
  <c r="AJ15" i="1"/>
  <c r="AM27" i="1"/>
  <c r="AM26" i="1"/>
  <c r="AJ25" i="1"/>
  <c r="AJ24" i="1"/>
  <c r="AJ26" i="1"/>
  <c r="AJ27" i="1"/>
  <c r="AN22" i="1"/>
  <c r="AM20" i="1"/>
  <c r="AM22" i="1"/>
  <c r="AN21" i="1"/>
  <c r="AM23" i="1"/>
  <c r="AN23" i="1"/>
  <c r="AM21" i="1"/>
  <c r="AN20" i="1"/>
  <c r="AJ22" i="1"/>
  <c r="AJ20" i="1"/>
  <c r="AJ23" i="1"/>
  <c r="AJ21" i="1"/>
  <c r="AN24" i="1"/>
  <c r="AN25" i="1"/>
  <c r="AM24" i="1"/>
  <c r="AN27" i="1"/>
  <c r="AN26" i="1"/>
  <c r="AM25" i="1"/>
  <c r="AQ14" i="1"/>
  <c r="AW14" i="1" s="1"/>
  <c r="AU23" i="1"/>
  <c r="AQ21" i="1"/>
  <c r="AT23" i="1"/>
  <c r="AQ23" i="1"/>
  <c r="AU24" i="1"/>
  <c r="AT24" i="1"/>
  <c r="AU21" i="1"/>
  <c r="AT20" i="1"/>
  <c r="AU26" i="1"/>
  <c r="AT25" i="1"/>
  <c r="AT26" i="1"/>
  <c r="AQ22" i="1"/>
  <c r="AQ20" i="1"/>
  <c r="AU25" i="1"/>
  <c r="AT22" i="1"/>
  <c r="AU27" i="1"/>
  <c r="AQ24" i="1"/>
  <c r="AT27" i="1"/>
  <c r="AQ25" i="1"/>
  <c r="AQ27" i="1"/>
  <c r="AQ26" i="1"/>
  <c r="AT21" i="1"/>
  <c r="AU22" i="1"/>
  <c r="AU20" i="1"/>
  <c r="BB15" i="1"/>
  <c r="BB26" i="1"/>
  <c r="BA24" i="1"/>
  <c r="BA26" i="1"/>
  <c r="AX25" i="1"/>
  <c r="AX26" i="1"/>
  <c r="AX24" i="1"/>
  <c r="BA20" i="1"/>
  <c r="BB27" i="1"/>
  <c r="AX27" i="1"/>
  <c r="BB20" i="1"/>
  <c r="BB23" i="1"/>
  <c r="BA27" i="1"/>
  <c r="BA22" i="1"/>
  <c r="BB21" i="1"/>
  <c r="BA21" i="1"/>
  <c r="BA23" i="1"/>
  <c r="BB22" i="1"/>
  <c r="AX21" i="1"/>
  <c r="BB24" i="1"/>
  <c r="BB25" i="1"/>
  <c r="AX23" i="1"/>
  <c r="AX22" i="1"/>
  <c r="AX20" i="1"/>
  <c r="BA25" i="1"/>
  <c r="BH15" i="1"/>
  <c r="BH27" i="1"/>
  <c r="BE26" i="1"/>
  <c r="BE27" i="1"/>
  <c r="BI20" i="1"/>
  <c r="BI21" i="1"/>
  <c r="BH21" i="1"/>
  <c r="BH20" i="1"/>
  <c r="BE22" i="1"/>
  <c r="BI25" i="1"/>
  <c r="BI23" i="1"/>
  <c r="BI22" i="1"/>
  <c r="BE21" i="1"/>
  <c r="BE20" i="1"/>
  <c r="BE23" i="1"/>
  <c r="BH23" i="1"/>
  <c r="BH22" i="1"/>
  <c r="BI24" i="1"/>
  <c r="BH25" i="1"/>
  <c r="BH24" i="1"/>
  <c r="BE25" i="1"/>
  <c r="BI26" i="1"/>
  <c r="BI27" i="1"/>
  <c r="BH26" i="1"/>
  <c r="BE24" i="1"/>
  <c r="BP14" i="1"/>
  <c r="BL21" i="1"/>
  <c r="BO22" i="1"/>
  <c r="BO20" i="1"/>
  <c r="BP24" i="1"/>
  <c r="BP25" i="1"/>
  <c r="BO24" i="1"/>
  <c r="BP26" i="1"/>
  <c r="BO26" i="1"/>
  <c r="BL22" i="1"/>
  <c r="BO25" i="1"/>
  <c r="BL24" i="1"/>
  <c r="BL25" i="1"/>
  <c r="BL23" i="1"/>
  <c r="BL20" i="1"/>
  <c r="BP27" i="1"/>
  <c r="BL26" i="1"/>
  <c r="BP21" i="1"/>
  <c r="BO27" i="1"/>
  <c r="BO21" i="1"/>
  <c r="BL27" i="1"/>
  <c r="BP23" i="1"/>
  <c r="BO23" i="1"/>
  <c r="BP22" i="1"/>
  <c r="BP20" i="1"/>
  <c r="BW13" i="1"/>
  <c r="BS25" i="1"/>
  <c r="BW26" i="1"/>
  <c r="BS24" i="1"/>
  <c r="BW27" i="1"/>
  <c r="BV26" i="1"/>
  <c r="BV27" i="1"/>
  <c r="BS26" i="1"/>
  <c r="BV23" i="1"/>
  <c r="BV21" i="1"/>
  <c r="BS21" i="1"/>
  <c r="BW22" i="1"/>
  <c r="BV22" i="1"/>
  <c r="BS27" i="1"/>
  <c r="BW23" i="1"/>
  <c r="BW21" i="1"/>
  <c r="BW20" i="1"/>
  <c r="BV24" i="1"/>
  <c r="BV20" i="1"/>
  <c r="BW25" i="1"/>
  <c r="BS23" i="1"/>
  <c r="BS20" i="1"/>
  <c r="BV25" i="1"/>
  <c r="BS22" i="1"/>
  <c r="BW24" i="1"/>
  <c r="CC15" i="1"/>
  <c r="CD22" i="1"/>
  <c r="CD21" i="1"/>
  <c r="BZ26" i="1"/>
  <c r="CC21" i="1"/>
  <c r="CD20" i="1"/>
  <c r="BZ27" i="1"/>
  <c r="CD23" i="1"/>
  <c r="CC23" i="1"/>
  <c r="BZ23" i="1"/>
  <c r="BZ22" i="1"/>
  <c r="CC20" i="1"/>
  <c r="CC22" i="1"/>
  <c r="BZ20" i="1"/>
  <c r="CD25" i="1"/>
  <c r="CD24" i="1"/>
  <c r="BZ21" i="1"/>
  <c r="CC25" i="1"/>
  <c r="CD26" i="1"/>
  <c r="BZ25" i="1"/>
  <c r="CC24" i="1"/>
  <c r="CD27" i="1"/>
  <c r="CC26" i="1"/>
  <c r="BZ24" i="1"/>
  <c r="CC27" i="1"/>
  <c r="BA16" i="1"/>
  <c r="BH18" i="1"/>
  <c r="BW19" i="1"/>
  <c r="AU19" i="1"/>
  <c r="BA19" i="1"/>
  <c r="BP19" i="1"/>
  <c r="BS19" i="1"/>
  <c r="AU16" i="1"/>
  <c r="AU18" i="1"/>
  <c r="AJ19" i="1"/>
  <c r="BI16" i="1"/>
  <c r="AN19" i="1"/>
  <c r="AQ17" i="1"/>
  <c r="AQ19" i="1"/>
  <c r="AM19" i="1"/>
  <c r="AQ18" i="1"/>
  <c r="AT19" i="1"/>
  <c r="BE18" i="1"/>
  <c r="AX19" i="1"/>
  <c r="BB19" i="1"/>
  <c r="BL19" i="1"/>
  <c r="BO19" i="1"/>
  <c r="BE16" i="1"/>
  <c r="BV19" i="1"/>
  <c r="CD16" i="1"/>
  <c r="BZ18" i="1"/>
  <c r="CC19" i="1"/>
  <c r="CD19" i="1"/>
  <c r="BE19" i="1"/>
  <c r="BH17" i="1"/>
  <c r="BH19" i="1"/>
  <c r="BI17" i="1"/>
  <c r="BI19" i="1"/>
  <c r="BZ19" i="1"/>
  <c r="CD17" i="1"/>
  <c r="BZ16" i="1"/>
  <c r="AJ16" i="1"/>
  <c r="CC16" i="1"/>
  <c r="AN17" i="1"/>
  <c r="BE17" i="1"/>
  <c r="BK17" i="1" s="1"/>
  <c r="AT18" i="1"/>
  <c r="BI18" i="1"/>
  <c r="BP16" i="1"/>
  <c r="BV17" i="1"/>
  <c r="BL18" i="1"/>
  <c r="AM16" i="1"/>
  <c r="BB16" i="1"/>
  <c r="BS16" i="1"/>
  <c r="BY16" i="1" s="1"/>
  <c r="BW17" i="1"/>
  <c r="AX18" i="1"/>
  <c r="BD18" i="1" s="1"/>
  <c r="BO16" i="1"/>
  <c r="AN16" i="1"/>
  <c r="AT17" i="1"/>
  <c r="AJ18" i="1"/>
  <c r="CC18" i="1"/>
  <c r="AN7" i="1"/>
  <c r="AQ16" i="1"/>
  <c r="AW16" i="1" s="1"/>
  <c r="AU17" i="1"/>
  <c r="BZ17" i="1"/>
  <c r="CF17" i="1" s="1"/>
  <c r="BO18" i="1"/>
  <c r="CD18" i="1"/>
  <c r="BV16" i="1"/>
  <c r="BL17" i="1"/>
  <c r="BA18" i="1"/>
  <c r="BP18" i="1"/>
  <c r="BH16" i="1"/>
  <c r="BW16" i="1"/>
  <c r="AX17" i="1"/>
  <c r="BD17" i="1" s="1"/>
  <c r="AM18" i="1"/>
  <c r="BB18" i="1"/>
  <c r="BS18" i="1"/>
  <c r="BY18" i="1" s="1"/>
  <c r="AT16" i="1"/>
  <c r="AJ17" i="1"/>
  <c r="CC17" i="1"/>
  <c r="AN18" i="1"/>
  <c r="BO17" i="1"/>
  <c r="BL16" i="1"/>
  <c r="BA17" i="1"/>
  <c r="BP17" i="1"/>
  <c r="BV18" i="1"/>
  <c r="AX16" i="1"/>
  <c r="BD16" i="1" s="1"/>
  <c r="AM17" i="1"/>
  <c r="BB17" i="1"/>
  <c r="BS17" i="1"/>
  <c r="BY17" i="1" s="1"/>
  <c r="BW18" i="1"/>
  <c r="BH13" i="1"/>
  <c r="AN6" i="1"/>
  <c r="BI6" i="1"/>
  <c r="BI7" i="1"/>
  <c r="AJ11" i="1"/>
  <c r="AM7" i="1"/>
  <c r="BH10" i="1"/>
  <c r="AM15" i="1"/>
  <c r="AM12" i="1"/>
  <c r="AN5" i="1"/>
  <c r="BH12" i="1"/>
  <c r="AU5" i="1"/>
  <c r="BH8" i="1"/>
  <c r="CC12" i="1"/>
  <c r="AJ13" i="1"/>
  <c r="AM6" i="1"/>
  <c r="AU9" i="1"/>
  <c r="AQ10" i="1"/>
  <c r="AU14" i="1"/>
  <c r="BP6" i="1"/>
  <c r="AN9" i="1"/>
  <c r="BH11" i="1"/>
  <c r="BL15" i="1"/>
  <c r="BS6" i="1"/>
  <c r="BV11" i="1"/>
  <c r="BV6" i="1"/>
  <c r="BS9" i="1"/>
  <c r="CC11" i="1"/>
  <c r="BS5" i="1"/>
  <c r="BV9" i="1"/>
  <c r="BV13" i="1"/>
  <c r="BV5" i="1"/>
  <c r="BZ9" i="1"/>
  <c r="CC13" i="1"/>
  <c r="BW5" i="1"/>
  <c r="BZ5" i="1"/>
  <c r="CF5" i="1" s="1"/>
  <c r="AT7" i="1"/>
  <c r="AJ8" i="1"/>
  <c r="AM10" i="1"/>
  <c r="AN14" i="1"/>
  <c r="BP7" i="1"/>
  <c r="BV8" i="1"/>
  <c r="BV14" i="1"/>
  <c r="BS7" i="1"/>
  <c r="BZ8" i="1"/>
  <c r="CC10" i="1"/>
  <c r="BZ14" i="1"/>
  <c r="AT6" i="1"/>
  <c r="BV7" i="1"/>
  <c r="CC8" i="1"/>
  <c r="BB11" i="1"/>
  <c r="AT5" i="1"/>
  <c r="BO6" i="1"/>
  <c r="BO7" i="1"/>
  <c r="BA8" i="1"/>
  <c r="AT9" i="1"/>
  <c r="BL10" i="1"/>
  <c r="BA11" i="1"/>
  <c r="BZ11" i="1"/>
  <c r="BL12" i="1"/>
  <c r="BA13" i="1"/>
  <c r="BZ13" i="1"/>
  <c r="CF13" i="1" s="1"/>
  <c r="AT14" i="1"/>
  <c r="BS14" i="1"/>
  <c r="BI15" i="1"/>
  <c r="CD15" i="1"/>
  <c r="AX5" i="1"/>
  <c r="AQ6" i="1"/>
  <c r="AQ7" i="1"/>
  <c r="BE8" i="1"/>
  <c r="CD8" i="1"/>
  <c r="AX9" i="1"/>
  <c r="BW9" i="1"/>
  <c r="AN10" i="1"/>
  <c r="BE11" i="1"/>
  <c r="BK11" i="1" s="1"/>
  <c r="CD11" i="1"/>
  <c r="AN12" i="1"/>
  <c r="BE13" i="1"/>
  <c r="CD13" i="1"/>
  <c r="AX14" i="1"/>
  <c r="BW14" i="1"/>
  <c r="AN15" i="1"/>
  <c r="BO10" i="1"/>
  <c r="AQ12" i="1"/>
  <c r="BO12" i="1"/>
  <c r="AQ15" i="1"/>
  <c r="BA5" i="1"/>
  <c r="AU6" i="1"/>
  <c r="BW6" i="1"/>
  <c r="AU7" i="1"/>
  <c r="BW7" i="1"/>
  <c r="AM8" i="1"/>
  <c r="BI8" i="1"/>
  <c r="BA9" i="1"/>
  <c r="AT10" i="1"/>
  <c r="BP10" i="1"/>
  <c r="AM11" i="1"/>
  <c r="BI11" i="1"/>
  <c r="AT12" i="1"/>
  <c r="BP12" i="1"/>
  <c r="AM13" i="1"/>
  <c r="BI13" i="1"/>
  <c r="BA14" i="1"/>
  <c r="AT15" i="1"/>
  <c r="BO15" i="1"/>
  <c r="BB8" i="1"/>
  <c r="BB5" i="1"/>
  <c r="AX6" i="1"/>
  <c r="BZ6" i="1"/>
  <c r="AX7" i="1"/>
  <c r="BD7" i="1" s="1"/>
  <c r="BZ7" i="1"/>
  <c r="AN8" i="1"/>
  <c r="BL8" i="1"/>
  <c r="BB9" i="1"/>
  <c r="AU10" i="1"/>
  <c r="BS10" i="1"/>
  <c r="BY10" i="1" s="1"/>
  <c r="AN11" i="1"/>
  <c r="BL11" i="1"/>
  <c r="AU12" i="1"/>
  <c r="BS12" i="1"/>
  <c r="AN13" i="1"/>
  <c r="BL13" i="1"/>
  <c r="BB14" i="1"/>
  <c r="AU15" i="1"/>
  <c r="BP15" i="1"/>
  <c r="AJ5" i="1"/>
  <c r="BE5" i="1"/>
  <c r="BK5" i="1" s="1"/>
  <c r="CC5" i="1"/>
  <c r="BA6" i="1"/>
  <c r="CC6" i="1"/>
  <c r="BA7" i="1"/>
  <c r="CC7" i="1"/>
  <c r="AQ8" i="1"/>
  <c r="AW8" i="1" s="1"/>
  <c r="AJ9" i="1"/>
  <c r="BE9" i="1"/>
  <c r="CC9" i="1"/>
  <c r="AX10" i="1"/>
  <c r="BV10" i="1"/>
  <c r="AQ11" i="1"/>
  <c r="AX12" i="1"/>
  <c r="BV12" i="1"/>
  <c r="AQ13" i="1"/>
  <c r="AJ14" i="1"/>
  <c r="BE14" i="1"/>
  <c r="CC14" i="1"/>
  <c r="AX15" i="1"/>
  <c r="BS15" i="1"/>
  <c r="BY15" i="1" s="1"/>
  <c r="BH5" i="1"/>
  <c r="CD5" i="1"/>
  <c r="BB6" i="1"/>
  <c r="CD6" i="1"/>
  <c r="BB7" i="1"/>
  <c r="CD7" i="1"/>
  <c r="AT8" i="1"/>
  <c r="BO8" i="1"/>
  <c r="BH9" i="1"/>
  <c r="CD9" i="1"/>
  <c r="BA10" i="1"/>
  <c r="BW10" i="1"/>
  <c r="AT11" i="1"/>
  <c r="BO11" i="1"/>
  <c r="BA12" i="1"/>
  <c r="BW12" i="1"/>
  <c r="AT13" i="1"/>
  <c r="BO13" i="1"/>
  <c r="BH14" i="1"/>
  <c r="CD14" i="1"/>
  <c r="BV15" i="1"/>
  <c r="BB13" i="1"/>
  <c r="BI5" i="1"/>
  <c r="BE6" i="1"/>
  <c r="BE7" i="1"/>
  <c r="AU8" i="1"/>
  <c r="BP8" i="1"/>
  <c r="BI9" i="1"/>
  <c r="BB10" i="1"/>
  <c r="BZ10" i="1"/>
  <c r="CF10" i="1" s="1"/>
  <c r="AU11" i="1"/>
  <c r="BP11" i="1"/>
  <c r="BB12" i="1"/>
  <c r="BZ12" i="1"/>
  <c r="AU13" i="1"/>
  <c r="BP13" i="1"/>
  <c r="BI14" i="1"/>
  <c r="BA15" i="1"/>
  <c r="BW15" i="1"/>
  <c r="AM5" i="1"/>
  <c r="BL5" i="1"/>
  <c r="BH6" i="1"/>
  <c r="BH7" i="1"/>
  <c r="AX8" i="1"/>
  <c r="BD8" i="1" s="1"/>
  <c r="BS8" i="1"/>
  <c r="AM9" i="1"/>
  <c r="BL9" i="1"/>
  <c r="BE10" i="1"/>
  <c r="AX11" i="1"/>
  <c r="BD11" i="1" s="1"/>
  <c r="BS11" i="1"/>
  <c r="BE12" i="1"/>
  <c r="BK12" i="1" s="1"/>
  <c r="AX13" i="1"/>
  <c r="BD13" i="1" s="1"/>
  <c r="BS13" i="1"/>
  <c r="AM14" i="1"/>
  <c r="BL14" i="1"/>
  <c r="BZ15" i="1"/>
  <c r="BO5" i="1"/>
  <c r="BO9" i="1"/>
  <c r="BO14" i="1"/>
  <c r="BE15" i="1"/>
  <c r="AQ5" i="1"/>
  <c r="BP5" i="1"/>
  <c r="AJ6" i="1"/>
  <c r="BL6" i="1"/>
  <c r="AJ7" i="1"/>
  <c r="BL7" i="1"/>
  <c r="BW8" i="1"/>
  <c r="AQ9" i="1"/>
  <c r="BP9" i="1"/>
  <c r="AJ10" i="1"/>
  <c r="BI10" i="1"/>
  <c r="CD10" i="1"/>
  <c r="BW11" i="1"/>
  <c r="AJ12" i="1"/>
  <c r="BI12" i="1"/>
  <c r="CD12" i="1"/>
  <c r="BS4" i="1"/>
  <c r="BY4" i="1" s="1"/>
  <c r="AM4" i="1"/>
  <c r="BW4" i="1"/>
  <c r="AJ4" i="1"/>
  <c r="BI4" i="1"/>
  <c r="BE4" i="1"/>
  <c r="BK4" i="1" s="1"/>
  <c r="B6" i="1"/>
  <c r="BL4" i="1"/>
  <c r="BO4" i="1"/>
  <c r="BP4" i="1"/>
  <c r="BV4" i="1"/>
  <c r="AT4" i="1"/>
  <c r="AN4" i="1"/>
  <c r="AQ4" i="1"/>
  <c r="AW4" i="1" s="1"/>
  <c r="AX4" i="1"/>
  <c r="BD4" i="1" s="1"/>
  <c r="AU4" i="1"/>
  <c r="BA4" i="1"/>
  <c r="BZ4" i="1"/>
  <c r="CF4" i="1" s="1"/>
  <c r="BB4" i="1"/>
  <c r="CC4" i="1"/>
  <c r="CD4" i="1"/>
  <c r="BH4" i="1"/>
  <c r="CN6" i="1" l="1"/>
  <c r="CN5" i="1"/>
  <c r="CN4" i="1"/>
  <c r="CN14" i="1"/>
  <c r="CN7" i="1"/>
  <c r="CN12" i="1"/>
  <c r="CN15" i="1"/>
  <c r="CN18" i="1"/>
  <c r="CN13" i="1"/>
  <c r="CN9" i="1"/>
  <c r="CN8" i="1"/>
  <c r="CN10" i="1"/>
  <c r="CN11" i="1"/>
  <c r="CN17" i="1"/>
  <c r="CN16" i="1"/>
  <c r="CN21" i="1"/>
  <c r="CN27" i="1"/>
  <c r="CN23" i="1"/>
  <c r="CN26" i="1"/>
  <c r="CN19" i="1"/>
  <c r="CN20" i="1"/>
  <c r="CN24" i="1"/>
  <c r="CN22" i="1"/>
  <c r="CN25" i="1"/>
  <c r="CI20" i="1"/>
  <c r="CL20" i="1"/>
  <c r="CM20" i="1"/>
  <c r="CH20" i="1"/>
  <c r="CK29" i="1"/>
  <c r="W11" i="1" s="1"/>
  <c r="CL7" i="1"/>
  <c r="CM7" i="1"/>
  <c r="CI7" i="1"/>
  <c r="CH7" i="1"/>
  <c r="CM24" i="1"/>
  <c r="CI24" i="1"/>
  <c r="CH24" i="1"/>
  <c r="CL24" i="1"/>
  <c r="CH12" i="1"/>
  <c r="CI12" i="1"/>
  <c r="CL12" i="1"/>
  <c r="CM12" i="1"/>
  <c r="CJ29" i="1"/>
  <c r="V11" i="1" s="1"/>
  <c r="CH5" i="1"/>
  <c r="CI5" i="1"/>
  <c r="CM5" i="1"/>
  <c r="CL5" i="1"/>
  <c r="CH11" i="1"/>
  <c r="CI11" i="1"/>
  <c r="CM11" i="1"/>
  <c r="CL11" i="1"/>
  <c r="CM25" i="1"/>
  <c r="CI25" i="1"/>
  <c r="CL25" i="1"/>
  <c r="CH25" i="1"/>
  <c r="CM6" i="1"/>
  <c r="CI6" i="1"/>
  <c r="CH6" i="1"/>
  <c r="CL6" i="1"/>
  <c r="CG29" i="1"/>
  <c r="T11" i="1" s="1"/>
  <c r="CH4" i="1"/>
  <c r="CI4" i="1"/>
  <c r="CL4" i="1"/>
  <c r="CM4" i="1"/>
  <c r="CL19" i="1"/>
  <c r="CM19" i="1"/>
  <c r="CI19" i="1"/>
  <c r="CH19" i="1"/>
  <c r="CH27" i="1"/>
  <c r="CL27" i="1"/>
  <c r="CM27" i="1"/>
  <c r="CI27" i="1"/>
  <c r="CI8" i="1"/>
  <c r="CL8" i="1"/>
  <c r="CM8" i="1"/>
  <c r="CH8" i="1"/>
  <c r="CH22" i="1"/>
  <c r="CI22" i="1"/>
  <c r="CM22" i="1"/>
  <c r="CL22" i="1"/>
  <c r="CL14" i="1"/>
  <c r="CM14" i="1"/>
  <c r="CH14" i="1"/>
  <c r="CI14" i="1"/>
  <c r="CM18" i="1"/>
  <c r="CI18" i="1"/>
  <c r="CH18" i="1"/>
  <c r="CL18" i="1"/>
  <c r="CH15" i="1"/>
  <c r="CI15" i="1"/>
  <c r="CL15" i="1"/>
  <c r="CM15" i="1"/>
  <c r="CL13" i="1"/>
  <c r="CM13" i="1"/>
  <c r="CI13" i="1"/>
  <c r="CH13" i="1"/>
  <c r="CH17" i="1"/>
  <c r="CI17" i="1"/>
  <c r="CM17" i="1"/>
  <c r="CL17" i="1"/>
  <c r="CH23" i="1"/>
  <c r="CI23" i="1"/>
  <c r="CM23" i="1"/>
  <c r="CL23" i="1"/>
  <c r="CH9" i="1"/>
  <c r="CI9" i="1"/>
  <c r="CL9" i="1"/>
  <c r="CM9" i="1"/>
  <c r="CH10" i="1"/>
  <c r="CI10" i="1"/>
  <c r="CL10" i="1"/>
  <c r="CM10" i="1"/>
  <c r="CH21" i="1"/>
  <c r="CI21" i="1"/>
  <c r="CL21" i="1"/>
  <c r="CM21" i="1"/>
  <c r="CH16" i="1"/>
  <c r="CI16" i="1"/>
  <c r="CM16" i="1"/>
  <c r="CL16" i="1"/>
  <c r="CI26" i="1"/>
  <c r="CL26" i="1"/>
  <c r="CM26" i="1"/>
  <c r="CH26" i="1"/>
  <c r="AP4" i="1"/>
  <c r="AP16" i="1"/>
  <c r="AP15" i="1"/>
  <c r="AP5" i="1"/>
  <c r="AP17" i="1"/>
  <c r="AP14" i="1"/>
  <c r="AP18" i="1"/>
  <c r="AP10" i="1"/>
  <c r="AP9" i="1"/>
  <c r="BR18" i="1"/>
  <c r="BR12" i="1"/>
  <c r="BR16" i="1"/>
  <c r="BR4" i="1"/>
  <c r="BR6" i="1"/>
  <c r="BR10" i="1"/>
  <c r="BR17" i="1"/>
  <c r="AS14" i="1"/>
  <c r="AR14" i="1"/>
  <c r="AL15" i="1"/>
  <c r="CE25" i="1"/>
  <c r="CB25" i="1"/>
  <c r="CF25" i="1"/>
  <c r="CA25" i="1"/>
  <c r="BG25" i="1"/>
  <c r="BK25" i="1"/>
  <c r="BF25" i="1"/>
  <c r="BJ25" i="1"/>
  <c r="AZ27" i="1"/>
  <c r="BD27" i="1"/>
  <c r="BC27" i="1"/>
  <c r="AY27" i="1"/>
  <c r="AP22" i="1"/>
  <c r="AO22" i="1"/>
  <c r="AL22" i="1"/>
  <c r="AK22" i="1"/>
  <c r="AP27" i="1"/>
  <c r="AL27" i="1"/>
  <c r="AK27" i="1"/>
  <c r="AO27" i="1"/>
  <c r="CF23" i="1"/>
  <c r="CE23" i="1"/>
  <c r="CB23" i="1"/>
  <c r="CA23" i="1"/>
  <c r="BT26" i="1"/>
  <c r="BY26" i="1"/>
  <c r="BX26" i="1"/>
  <c r="BU26" i="1"/>
  <c r="BN26" i="1"/>
  <c r="BR26" i="1"/>
  <c r="BQ26" i="1"/>
  <c r="BM26" i="1"/>
  <c r="AY21" i="1"/>
  <c r="BD21" i="1"/>
  <c r="BC21" i="1"/>
  <c r="AZ21" i="1"/>
  <c r="AL24" i="1"/>
  <c r="AK24" i="1"/>
  <c r="AO24" i="1"/>
  <c r="AP24" i="1"/>
  <c r="AP26" i="1"/>
  <c r="AL26" i="1"/>
  <c r="AK26" i="1"/>
  <c r="AO26" i="1"/>
  <c r="BG22" i="1"/>
  <c r="BK22" i="1"/>
  <c r="BJ22" i="1"/>
  <c r="BF22" i="1"/>
  <c r="BD24" i="1"/>
  <c r="AZ24" i="1"/>
  <c r="BC24" i="1"/>
  <c r="AY24" i="1"/>
  <c r="AK25" i="1"/>
  <c r="AP25" i="1"/>
  <c r="AL25" i="1"/>
  <c r="AO25" i="1"/>
  <c r="CF21" i="1"/>
  <c r="CB21" i="1"/>
  <c r="CE21" i="1"/>
  <c r="CA21" i="1"/>
  <c r="BN20" i="1"/>
  <c r="BQ20" i="1"/>
  <c r="BR20" i="1"/>
  <c r="BM20" i="1"/>
  <c r="BD26" i="1"/>
  <c r="AZ26" i="1"/>
  <c r="BC26" i="1"/>
  <c r="AY26" i="1"/>
  <c r="AK15" i="1"/>
  <c r="BT22" i="1"/>
  <c r="BY22" i="1"/>
  <c r="BX22" i="1"/>
  <c r="BU22" i="1"/>
  <c r="BY27" i="1"/>
  <c r="BU27" i="1"/>
  <c r="BX27" i="1"/>
  <c r="BT27" i="1"/>
  <c r="BR23" i="1"/>
  <c r="BN23" i="1"/>
  <c r="BM23" i="1"/>
  <c r="BQ23" i="1"/>
  <c r="AR23" i="1"/>
  <c r="AV23" i="1"/>
  <c r="AW23" i="1"/>
  <c r="AS23" i="1"/>
  <c r="BU24" i="1"/>
  <c r="BX24" i="1"/>
  <c r="BT24" i="1"/>
  <c r="BY24" i="1"/>
  <c r="BN25" i="1"/>
  <c r="BR25" i="1"/>
  <c r="BQ25" i="1"/>
  <c r="BM25" i="1"/>
  <c r="BD25" i="1"/>
  <c r="AZ25" i="1"/>
  <c r="AY25" i="1"/>
  <c r="BC25" i="1"/>
  <c r="CE27" i="1"/>
  <c r="CA27" i="1"/>
  <c r="CF27" i="1"/>
  <c r="CB27" i="1"/>
  <c r="BU20" i="1"/>
  <c r="BY20" i="1"/>
  <c r="BX20" i="1"/>
  <c r="BT20" i="1"/>
  <c r="BD20" i="1"/>
  <c r="BC20" i="1"/>
  <c r="AY20" i="1"/>
  <c r="AZ20" i="1"/>
  <c r="AV20" i="1"/>
  <c r="AS20" i="1"/>
  <c r="AR20" i="1"/>
  <c r="AW20" i="1"/>
  <c r="AW21" i="1"/>
  <c r="AR21" i="1"/>
  <c r="AS21" i="1"/>
  <c r="AV21" i="1"/>
  <c r="CB24" i="1"/>
  <c r="CE24" i="1"/>
  <c r="CF24" i="1"/>
  <c r="CA24" i="1"/>
  <c r="CF20" i="1"/>
  <c r="CE20" i="1"/>
  <c r="CA20" i="1"/>
  <c r="CB20" i="1"/>
  <c r="BY23" i="1"/>
  <c r="BX23" i="1"/>
  <c r="BU23" i="1"/>
  <c r="BT23" i="1"/>
  <c r="BU25" i="1"/>
  <c r="BT25" i="1"/>
  <c r="BX25" i="1"/>
  <c r="BY25" i="1"/>
  <c r="BN27" i="1"/>
  <c r="BR27" i="1"/>
  <c r="BQ27" i="1"/>
  <c r="BM27" i="1"/>
  <c r="BR24" i="1"/>
  <c r="BQ24" i="1"/>
  <c r="BM24" i="1"/>
  <c r="BN24" i="1"/>
  <c r="BJ24" i="1"/>
  <c r="BK24" i="1"/>
  <c r="BG24" i="1"/>
  <c r="BF24" i="1"/>
  <c r="BG23" i="1"/>
  <c r="BK23" i="1"/>
  <c r="BJ23" i="1"/>
  <c r="BF23" i="1"/>
  <c r="AY22" i="1"/>
  <c r="BC22" i="1"/>
  <c r="AZ22" i="1"/>
  <c r="BD22" i="1"/>
  <c r="AW22" i="1"/>
  <c r="AV22" i="1"/>
  <c r="AS22" i="1"/>
  <c r="AR22" i="1"/>
  <c r="CE26" i="1"/>
  <c r="BR21" i="1"/>
  <c r="BM21" i="1"/>
  <c r="BN21" i="1"/>
  <c r="BQ21" i="1"/>
  <c r="BK20" i="1"/>
  <c r="BG20" i="1"/>
  <c r="BF20" i="1"/>
  <c r="BJ20" i="1"/>
  <c r="AZ23" i="1"/>
  <c r="AY23" i="1"/>
  <c r="BD23" i="1"/>
  <c r="BC23" i="1"/>
  <c r="AW26" i="1"/>
  <c r="AV26" i="1"/>
  <c r="AS26" i="1"/>
  <c r="AR26" i="1"/>
  <c r="AO21" i="1"/>
  <c r="AL21" i="1"/>
  <c r="AK21" i="1"/>
  <c r="AP21" i="1"/>
  <c r="CF22" i="1"/>
  <c r="CB22" i="1"/>
  <c r="CA22" i="1"/>
  <c r="CE22" i="1"/>
  <c r="AS24" i="1"/>
  <c r="AW24" i="1"/>
  <c r="AV24" i="1"/>
  <c r="AR24" i="1"/>
  <c r="CF26" i="1"/>
  <c r="CB26" i="1"/>
  <c r="CA26" i="1"/>
  <c r="BM22" i="1"/>
  <c r="BQ22" i="1"/>
  <c r="BR22" i="1"/>
  <c r="BN22" i="1"/>
  <c r="BG21" i="1"/>
  <c r="BJ21" i="1"/>
  <c r="BK21" i="1"/>
  <c r="BF21" i="1"/>
  <c r="BG27" i="1"/>
  <c r="BJ27" i="1"/>
  <c r="BK27" i="1"/>
  <c r="BF27" i="1"/>
  <c r="AS27" i="1"/>
  <c r="AW27" i="1"/>
  <c r="AV27" i="1"/>
  <c r="AR27" i="1"/>
  <c r="AL23" i="1"/>
  <c r="AK23" i="1"/>
  <c r="AP23" i="1"/>
  <c r="AO23" i="1"/>
  <c r="BU21" i="1"/>
  <c r="BY21" i="1"/>
  <c r="BX21" i="1"/>
  <c r="BT21" i="1"/>
  <c r="BG26" i="1"/>
  <c r="BJ26" i="1"/>
  <c r="BF26" i="1"/>
  <c r="BK26" i="1"/>
  <c r="AW25" i="1"/>
  <c r="AV25" i="1"/>
  <c r="AS25" i="1"/>
  <c r="AR25" i="1"/>
  <c r="AL20" i="1"/>
  <c r="AP20" i="1"/>
  <c r="AO20" i="1"/>
  <c r="AK20" i="1"/>
  <c r="AO15" i="1"/>
  <c r="AO6" i="1"/>
  <c r="AP6" i="1"/>
  <c r="AV11" i="1"/>
  <c r="AW11" i="1"/>
  <c r="CE7" i="1"/>
  <c r="CF7" i="1"/>
  <c r="AK11" i="1"/>
  <c r="AP11" i="1"/>
  <c r="AO7" i="1"/>
  <c r="AP7" i="1"/>
  <c r="BX14" i="1"/>
  <c r="BY14" i="1"/>
  <c r="AO8" i="1"/>
  <c r="AP8" i="1"/>
  <c r="CE16" i="1"/>
  <c r="CF16" i="1"/>
  <c r="BC19" i="1"/>
  <c r="BD19" i="1"/>
  <c r="BX8" i="1"/>
  <c r="BY8" i="1"/>
  <c r="BG16" i="1"/>
  <c r="BK16" i="1"/>
  <c r="AV5" i="1"/>
  <c r="AW5" i="1"/>
  <c r="AY15" i="1"/>
  <c r="BD15" i="1"/>
  <c r="BC10" i="1"/>
  <c r="BD10" i="1"/>
  <c r="BN11" i="1"/>
  <c r="BR11" i="1"/>
  <c r="CE6" i="1"/>
  <c r="CF6" i="1"/>
  <c r="CE14" i="1"/>
  <c r="CF14" i="1"/>
  <c r="BX5" i="1"/>
  <c r="BY5" i="1"/>
  <c r="BG18" i="1"/>
  <c r="BK18" i="1"/>
  <c r="BU19" i="1"/>
  <c r="BY19" i="1"/>
  <c r="BJ15" i="1"/>
  <c r="BK15" i="1"/>
  <c r="CB12" i="1"/>
  <c r="CF12" i="1"/>
  <c r="BC6" i="1"/>
  <c r="BD6" i="1"/>
  <c r="AZ14" i="1"/>
  <c r="BD14" i="1"/>
  <c r="AZ9" i="1"/>
  <c r="BD9" i="1"/>
  <c r="AS10" i="1"/>
  <c r="AW10" i="1"/>
  <c r="AV9" i="1"/>
  <c r="AW9" i="1"/>
  <c r="CE8" i="1"/>
  <c r="CF8" i="1"/>
  <c r="BU9" i="1"/>
  <c r="BY9" i="1"/>
  <c r="BF19" i="1"/>
  <c r="BK19" i="1"/>
  <c r="AS18" i="1"/>
  <c r="AW18" i="1"/>
  <c r="BX11" i="1"/>
  <c r="BY11" i="1"/>
  <c r="BJ13" i="1"/>
  <c r="BK13" i="1"/>
  <c r="BJ8" i="1"/>
  <c r="BK8" i="1"/>
  <c r="BX7" i="1"/>
  <c r="BY7" i="1"/>
  <c r="BG7" i="1"/>
  <c r="BK7" i="1"/>
  <c r="AV13" i="1"/>
  <c r="AW13" i="1"/>
  <c r="CE9" i="1"/>
  <c r="CF9" i="1"/>
  <c r="AO13" i="1"/>
  <c r="AP13" i="1"/>
  <c r="AV19" i="1"/>
  <c r="AW19" i="1"/>
  <c r="BJ10" i="1"/>
  <c r="BK10" i="1"/>
  <c r="BN5" i="1"/>
  <c r="BR5" i="1"/>
  <c r="AV15" i="1"/>
  <c r="AW15" i="1"/>
  <c r="BU6" i="1"/>
  <c r="BY6" i="1"/>
  <c r="CE19" i="1"/>
  <c r="CF19" i="1"/>
  <c r="CE18" i="1"/>
  <c r="CF18" i="1"/>
  <c r="AV17" i="1"/>
  <c r="AW17" i="1"/>
  <c r="BJ14" i="1"/>
  <c r="BK14" i="1"/>
  <c r="AL12" i="1"/>
  <c r="AP12" i="1"/>
  <c r="CB15" i="1"/>
  <c r="CF15" i="1"/>
  <c r="BJ6" i="1"/>
  <c r="BK6" i="1"/>
  <c r="BC12" i="1"/>
  <c r="BD12" i="1"/>
  <c r="BN13" i="1"/>
  <c r="BR13" i="1"/>
  <c r="BN8" i="1"/>
  <c r="BR8" i="1"/>
  <c r="AV7" i="1"/>
  <c r="AW7" i="1"/>
  <c r="BQ15" i="1"/>
  <c r="BR15" i="1"/>
  <c r="BX13" i="1"/>
  <c r="BY13" i="1"/>
  <c r="BJ9" i="1"/>
  <c r="BK9" i="1"/>
  <c r="BQ7" i="1"/>
  <c r="BR7" i="1"/>
  <c r="BQ14" i="1"/>
  <c r="BR14" i="1"/>
  <c r="BQ9" i="1"/>
  <c r="BR9" i="1"/>
  <c r="AV12" i="1"/>
  <c r="AW12" i="1"/>
  <c r="AV6" i="1"/>
  <c r="AW6" i="1"/>
  <c r="CE11" i="1"/>
  <c r="CF11" i="1"/>
  <c r="BX12" i="1"/>
  <c r="BY12" i="1"/>
  <c r="AZ5" i="1"/>
  <c r="BD5" i="1"/>
  <c r="BQ19" i="1"/>
  <c r="BR19" i="1"/>
  <c r="AO19" i="1"/>
  <c r="AP19" i="1"/>
  <c r="AT29" i="1"/>
  <c r="V5" i="1" s="1"/>
  <c r="AM29" i="1"/>
  <c r="V4" i="1" s="1"/>
  <c r="AU29" i="1"/>
  <c r="W5" i="1" s="1"/>
  <c r="AQ29" i="1"/>
  <c r="T5" i="1" s="1"/>
  <c r="BW29" i="1"/>
  <c r="W9" i="1" s="1"/>
  <c r="BH29" i="1"/>
  <c r="V7" i="1" s="1"/>
  <c r="BL29" i="1"/>
  <c r="T8" i="1" s="1"/>
  <c r="BB29" i="1"/>
  <c r="W6" i="1" s="1"/>
  <c r="BZ29" i="1"/>
  <c r="T10" i="1" s="1"/>
  <c r="AN29" i="1"/>
  <c r="W4" i="1" s="1"/>
  <c r="BV29" i="1"/>
  <c r="V9" i="1" s="1"/>
  <c r="BS29" i="1"/>
  <c r="T9" i="1" s="1"/>
  <c r="BP29" i="1"/>
  <c r="W8" i="1" s="1"/>
  <c r="CD29" i="1"/>
  <c r="W10" i="1" s="1"/>
  <c r="BO29" i="1"/>
  <c r="V8" i="1" s="1"/>
  <c r="CC29" i="1"/>
  <c r="V10" i="1" s="1"/>
  <c r="BA29" i="1"/>
  <c r="V6" i="1" s="1"/>
  <c r="BI29" i="1"/>
  <c r="W7" i="1" s="1"/>
  <c r="AJ29" i="1"/>
  <c r="T4" i="1" s="1"/>
  <c r="BE29" i="1"/>
  <c r="T7" i="1" s="1"/>
  <c r="AX29" i="1"/>
  <c r="T6" i="1" s="1"/>
  <c r="AR18" i="1"/>
  <c r="AR19" i="1"/>
  <c r="AZ19" i="1"/>
  <c r="AS17" i="1"/>
  <c r="AR17" i="1"/>
  <c r="AK19" i="1"/>
  <c r="AL19" i="1"/>
  <c r="BT19" i="1"/>
  <c r="AY19" i="1"/>
  <c r="BG6" i="1"/>
  <c r="BN19" i="1"/>
  <c r="CA18" i="1"/>
  <c r="BM19" i="1"/>
  <c r="BX19" i="1"/>
  <c r="BT7" i="1"/>
  <c r="AV18" i="1"/>
  <c r="CB16" i="1"/>
  <c r="AS19" i="1"/>
  <c r="AR10" i="1"/>
  <c r="BJ18" i="1"/>
  <c r="AL11" i="1"/>
  <c r="BF18" i="1"/>
  <c r="CB19" i="1"/>
  <c r="CA19" i="1"/>
  <c r="BG19" i="1"/>
  <c r="AL13" i="1"/>
  <c r="BJ16" i="1"/>
  <c r="BT6" i="1"/>
  <c r="BF16" i="1"/>
  <c r="CB18" i="1"/>
  <c r="BJ19" i="1"/>
  <c r="CA16" i="1"/>
  <c r="BC16" i="1"/>
  <c r="AY16" i="1"/>
  <c r="AZ16" i="1"/>
  <c r="BQ17" i="1"/>
  <c r="BN17" i="1"/>
  <c r="BM17" i="1"/>
  <c r="BX16" i="1"/>
  <c r="BU16" i="1"/>
  <c r="BT16" i="1"/>
  <c r="BU7" i="1"/>
  <c r="BF6" i="1"/>
  <c r="CE17" i="1"/>
  <c r="CB17" i="1"/>
  <c r="CA17" i="1"/>
  <c r="BQ16" i="1"/>
  <c r="BM16" i="1"/>
  <c r="BN16" i="1"/>
  <c r="BU18" i="1"/>
  <c r="BT18" i="1"/>
  <c r="BX18" i="1"/>
  <c r="AO18" i="1"/>
  <c r="AL18" i="1"/>
  <c r="AK18" i="1"/>
  <c r="AO17" i="1"/>
  <c r="AL17" i="1"/>
  <c r="AK17" i="1"/>
  <c r="BF17" i="1"/>
  <c r="BJ17" i="1"/>
  <c r="BG17" i="1"/>
  <c r="AK8" i="1"/>
  <c r="BU17" i="1"/>
  <c r="BX17" i="1"/>
  <c r="BT17" i="1"/>
  <c r="BC17" i="1"/>
  <c r="AZ17" i="1"/>
  <c r="AY17" i="1"/>
  <c r="AV16" i="1"/>
  <c r="AS16" i="1"/>
  <c r="AR16" i="1"/>
  <c r="BC18" i="1"/>
  <c r="AZ18" i="1"/>
  <c r="AY18" i="1"/>
  <c r="BQ18" i="1"/>
  <c r="BN18" i="1"/>
  <c r="BM18" i="1"/>
  <c r="AO16" i="1"/>
  <c r="AK16" i="1"/>
  <c r="AL16" i="1"/>
  <c r="D13" i="1"/>
  <c r="CA8" i="1"/>
  <c r="BU12" i="1"/>
  <c r="AS6" i="1"/>
  <c r="AR6" i="1"/>
  <c r="CA9" i="1"/>
  <c r="BQ6" i="1"/>
  <c r="BJ7" i="1"/>
  <c r="AV8" i="1"/>
  <c r="BX9" i="1"/>
  <c r="AV14" i="1"/>
  <c r="BX15" i="1"/>
  <c r="CE13" i="1"/>
  <c r="BJ12" i="1"/>
  <c r="BJ11" i="1"/>
  <c r="AO11" i="1"/>
  <c r="BX10" i="1"/>
  <c r="AV10" i="1"/>
  <c r="BC7" i="1"/>
  <c r="BX6" i="1"/>
  <c r="BJ5" i="1"/>
  <c r="CE5" i="1"/>
  <c r="BQ5" i="1"/>
  <c r="BN6" i="1"/>
  <c r="BF10" i="1"/>
  <c r="CB9" i="1"/>
  <c r="BG9" i="1"/>
  <c r="BU5" i="1"/>
  <c r="AS9" i="1"/>
  <c r="BT5" i="1"/>
  <c r="AL8" i="1"/>
  <c r="CA6" i="1"/>
  <c r="CA13" i="1"/>
  <c r="D11" i="1"/>
  <c r="AR9" i="1"/>
  <c r="AZ6" i="1"/>
  <c r="AK13" i="1"/>
  <c r="AY6" i="1"/>
  <c r="AY12" i="1"/>
  <c r="BT12" i="1"/>
  <c r="AZ12" i="1"/>
  <c r="BT14" i="1"/>
  <c r="BN15" i="1"/>
  <c r="BT15" i="1"/>
  <c r="CA14" i="1"/>
  <c r="BU13" i="1"/>
  <c r="AR11" i="1"/>
  <c r="CB11" i="1"/>
  <c r="CA11" i="1"/>
  <c r="BG12" i="1"/>
  <c r="AS12" i="1"/>
  <c r="BF14" i="1"/>
  <c r="CB13" i="1"/>
  <c r="BU11" i="1"/>
  <c r="CB14" i="1"/>
  <c r="BU15" i="1"/>
  <c r="BF12" i="1"/>
  <c r="AS11" i="1"/>
  <c r="AS15" i="1"/>
  <c r="BU10" i="1"/>
  <c r="AR12" i="1"/>
  <c r="BM15" i="1"/>
  <c r="AS13" i="1"/>
  <c r="AS7" i="1"/>
  <c r="AR8" i="1"/>
  <c r="CB6" i="1"/>
  <c r="CA5" i="1"/>
  <c r="BG15" i="1"/>
  <c r="CB8" i="1"/>
  <c r="BU8" i="1"/>
  <c r="BT13" i="1"/>
  <c r="BU14" i="1"/>
  <c r="BG8" i="1"/>
  <c r="BG5" i="1"/>
  <c r="BF13" i="1"/>
  <c r="BM6" i="1"/>
  <c r="CB5" i="1"/>
  <c r="BG14" i="1"/>
  <c r="AS5" i="1"/>
  <c r="AR13" i="1"/>
  <c r="BT9" i="1"/>
  <c r="CB7" i="1"/>
  <c r="BF5" i="1"/>
  <c r="CA7" i="1"/>
  <c r="BF15" i="1"/>
  <c r="BT8" i="1"/>
  <c r="AR5" i="1"/>
  <c r="BG13" i="1"/>
  <c r="AR15" i="1"/>
  <c r="BF8" i="1"/>
  <c r="AZ10" i="1"/>
  <c r="BT10" i="1"/>
  <c r="AS8" i="1"/>
  <c r="BF7" i="1"/>
  <c r="BF9" i="1"/>
  <c r="AR7" i="1"/>
  <c r="AL7" i="1"/>
  <c r="AZ7" i="1"/>
  <c r="AY7" i="1"/>
  <c r="BM7" i="1"/>
  <c r="AY10" i="1"/>
  <c r="BC4" i="1"/>
  <c r="AZ4" i="1"/>
  <c r="AY4" i="1"/>
  <c r="BN7" i="1"/>
  <c r="BN9" i="1"/>
  <c r="AO12" i="1"/>
  <c r="AK12" i="1"/>
  <c r="CE15" i="1"/>
  <c r="CA15" i="1"/>
  <c r="BC5" i="1"/>
  <c r="AY5" i="1"/>
  <c r="BQ10" i="1"/>
  <c r="BN10" i="1"/>
  <c r="BM10" i="1"/>
  <c r="BG11" i="1"/>
  <c r="AL6" i="1"/>
  <c r="BM9" i="1"/>
  <c r="BQ8" i="1"/>
  <c r="BM8" i="1"/>
  <c r="BX4" i="1"/>
  <c r="BU4" i="1"/>
  <c r="BT4" i="1"/>
  <c r="BN14" i="1"/>
  <c r="BC13" i="1"/>
  <c r="AZ13" i="1"/>
  <c r="AY13" i="1"/>
  <c r="BC8" i="1"/>
  <c r="AZ8" i="1"/>
  <c r="AY8" i="1"/>
  <c r="CE10" i="1"/>
  <c r="CA10" i="1"/>
  <c r="AK6" i="1"/>
  <c r="BC14" i="1"/>
  <c r="AY14" i="1"/>
  <c r="BC9" i="1"/>
  <c r="AY9" i="1"/>
  <c r="BT11" i="1"/>
  <c r="AO10" i="1"/>
  <c r="AK10" i="1"/>
  <c r="BC15" i="1"/>
  <c r="AZ15" i="1"/>
  <c r="BQ4" i="1"/>
  <c r="BN4" i="1"/>
  <c r="BM4" i="1"/>
  <c r="BG10" i="1"/>
  <c r="BF11" i="1"/>
  <c r="BM14" i="1"/>
  <c r="BM5" i="1"/>
  <c r="CE12" i="1"/>
  <c r="CA12" i="1"/>
  <c r="AO5" i="1"/>
  <c r="AL5" i="1"/>
  <c r="AK5" i="1"/>
  <c r="AK7" i="1"/>
  <c r="BQ11" i="1"/>
  <c r="BM11" i="1"/>
  <c r="BQ12" i="1"/>
  <c r="BM12" i="1"/>
  <c r="BN12" i="1"/>
  <c r="CE4" i="1"/>
  <c r="CB4" i="1"/>
  <c r="CA4" i="1"/>
  <c r="BJ4" i="1"/>
  <c r="BG4" i="1"/>
  <c r="BF4" i="1"/>
  <c r="CB10" i="1"/>
  <c r="AO14" i="1"/>
  <c r="AL14" i="1"/>
  <c r="AK14" i="1"/>
  <c r="AO9" i="1"/>
  <c r="AL9" i="1"/>
  <c r="AK9" i="1"/>
  <c r="AS4" i="1"/>
  <c r="AR4" i="1"/>
  <c r="AL10" i="1"/>
  <c r="BC11" i="1"/>
  <c r="AZ11" i="1"/>
  <c r="AY11" i="1"/>
  <c r="BQ13" i="1"/>
  <c r="BM13" i="1"/>
  <c r="AO4" i="1"/>
  <c r="AL4" i="1"/>
  <c r="AK4" i="1"/>
  <c r="B7" i="1"/>
  <c r="AV4" i="1"/>
  <c r="CH29" i="1" l="1"/>
  <c r="CM29" i="1"/>
  <c r="Z11" i="1" s="1"/>
  <c r="CL29" i="1"/>
  <c r="X11" i="1" s="1"/>
  <c r="Y11" i="1" s="1"/>
  <c r="CI29" i="1"/>
  <c r="CF29" i="1"/>
  <c r="Z10" i="1" s="1"/>
  <c r="BR29" i="1"/>
  <c r="Z8" i="1" s="1"/>
  <c r="BD29" i="1"/>
  <c r="Z6" i="1" s="1"/>
  <c r="AW29" i="1"/>
  <c r="Z5" i="1" s="1"/>
  <c r="BK29" i="1"/>
  <c r="Z7" i="1" s="1"/>
  <c r="BY29" i="1"/>
  <c r="Z9" i="1" s="1"/>
  <c r="AP29" i="1"/>
  <c r="Z4" i="1" s="1"/>
  <c r="AV29" i="1"/>
  <c r="X5" i="1" s="1"/>
  <c r="BN29" i="1"/>
  <c r="BF29" i="1"/>
  <c r="AS29" i="1"/>
  <c r="AR29" i="1"/>
  <c r="BG29" i="1"/>
  <c r="BQ29" i="1"/>
  <c r="X8" i="1" s="1"/>
  <c r="BJ29" i="1"/>
  <c r="X7" i="1" s="1"/>
  <c r="AK29" i="1"/>
  <c r="CA29" i="1"/>
  <c r="AL29" i="1"/>
  <c r="CB29" i="1"/>
  <c r="AO29" i="1"/>
  <c r="X4" i="1" s="1"/>
  <c r="CE29" i="1"/>
  <c r="X10" i="1" s="1"/>
  <c r="BT29" i="1"/>
  <c r="BU29" i="1"/>
  <c r="BX29" i="1"/>
  <c r="X9" i="1" s="1"/>
  <c r="AY29" i="1"/>
  <c r="AZ29" i="1"/>
  <c r="BC29" i="1"/>
  <c r="X6" i="1" s="1"/>
  <c r="BM29" i="1"/>
  <c r="D14" i="1"/>
  <c r="D12" i="1"/>
  <c r="AA11" i="1" l="1"/>
  <c r="D15" i="1"/>
  <c r="B8" i="1"/>
  <c r="B9" i="1" l="1"/>
  <c r="B10" i="1" l="1"/>
  <c r="B11" i="1" l="1"/>
  <c r="Y10" i="1"/>
  <c r="Y9" i="1"/>
  <c r="Y8" i="1"/>
  <c r="Y7" i="1"/>
  <c r="Y6" i="1"/>
  <c r="Y5" i="1"/>
  <c r="Y4" i="1"/>
  <c r="AA4" i="1" s="1"/>
  <c r="D4" i="1"/>
  <c r="AA7" i="1" l="1"/>
  <c r="AA6" i="1"/>
  <c r="AA8" i="1"/>
  <c r="AA9" i="1"/>
  <c r="AA10" i="1"/>
  <c r="AA5" i="1"/>
  <c r="AB4" i="1" l="1"/>
  <c r="AB10" i="1"/>
  <c r="AB9" i="1"/>
  <c r="AB5" i="1"/>
  <c r="AB8" i="1"/>
  <c r="AB7" i="1"/>
  <c r="AB6" i="1"/>
  <c r="AB11" i="1"/>
  <c r="D19" i="1"/>
  <c r="B12" i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</calcChain>
</file>

<file path=xl/sharedStrings.xml><?xml version="1.0" encoding="utf-8"?>
<sst xmlns="http://schemas.openxmlformats.org/spreadsheetml/2006/main" count="205" uniqueCount="69">
  <si>
    <t>Game #</t>
  </si>
  <si>
    <t>Round</t>
  </si>
  <si>
    <t>Day</t>
  </si>
  <si>
    <t>Date</t>
  </si>
  <si>
    <t>Time</t>
  </si>
  <si>
    <t>Visitor</t>
  </si>
  <si>
    <t>Score</t>
  </si>
  <si>
    <t>Home</t>
  </si>
  <si>
    <t>Host</t>
  </si>
  <si>
    <t>Umpires</t>
  </si>
  <si>
    <t>Local</t>
  </si>
  <si>
    <t>Team</t>
  </si>
  <si>
    <t>W</t>
  </si>
  <si>
    <t>L</t>
  </si>
  <si>
    <t>T</t>
  </si>
  <si>
    <t>Points</t>
  </si>
  <si>
    <t>G</t>
  </si>
  <si>
    <t>Totals</t>
  </si>
  <si>
    <t>H</t>
  </si>
  <si>
    <t>A</t>
  </si>
  <si>
    <t>HOST</t>
  </si>
  <si>
    <t>vs</t>
  </si>
  <si>
    <t>STANDINGS</t>
  </si>
  <si>
    <t>B1</t>
  </si>
  <si>
    <t>BLUE</t>
  </si>
  <si>
    <t>B2</t>
  </si>
  <si>
    <t>B3</t>
  </si>
  <si>
    <t>BLUE CHAMPION</t>
  </si>
  <si>
    <t>Tie Breakers:</t>
  </si>
  <si>
    <t>1) Head-to-head</t>
  </si>
  <si>
    <t>2) Runs Allowed</t>
  </si>
  <si>
    <t>3) Coin Flip (D27)</t>
  </si>
  <si>
    <t>Chester Valley</t>
  </si>
  <si>
    <t>Upper Providence</t>
  </si>
  <si>
    <t>Radnor-Wayne</t>
  </si>
  <si>
    <t>N/A</t>
  </si>
  <si>
    <t>RA</t>
  </si>
  <si>
    <t>Berwyn-Paoli</t>
  </si>
  <si>
    <t>Great Valley 1</t>
  </si>
  <si>
    <t>Great Valley 2</t>
  </si>
  <si>
    <t>Vis</t>
  </si>
  <si>
    <t>Hom</t>
  </si>
  <si>
    <t xml:space="preserve"> </t>
  </si>
  <si>
    <t>Record: 0-0</t>
  </si>
  <si>
    <t>WHITE CHAMPION</t>
  </si>
  <si>
    <t>#9 Seed</t>
  </si>
  <si>
    <t>W1</t>
  </si>
  <si>
    <t>W2</t>
  </si>
  <si>
    <t>W3</t>
  </si>
  <si>
    <t>WHITE</t>
  </si>
  <si>
    <t>#10 - Radnor/Wayne</t>
  </si>
  <si>
    <t>Devon/Strafford</t>
  </si>
  <si>
    <t>Exton</t>
  </si>
  <si>
    <t>BC1</t>
  </si>
  <si>
    <t>BC2</t>
  </si>
  <si>
    <t>BC3</t>
  </si>
  <si>
    <t>BLUE Consolation</t>
  </si>
  <si>
    <t>CV-Monument Park</t>
  </si>
  <si>
    <t>GV-King Road</t>
  </si>
  <si>
    <t>BP-Field of Dreams</t>
  </si>
  <si>
    <t>EX-Ship Road Park</t>
  </si>
  <si>
    <t>DS-Clark Field</t>
  </si>
  <si>
    <t>BB-JKB</t>
  </si>
  <si>
    <r>
      <t xml:space="preserve">2023 John Klein Baseball Tournament (BLUE Division)
</t>
    </r>
    <r>
      <rPr>
        <b/>
        <sz val="20"/>
        <color theme="1"/>
        <rFont val="Calibri"/>
        <family val="2"/>
        <scheme val="minor"/>
      </rPr>
      <t>Round-Robin w/o INTL All-Stars</t>
    </r>
  </si>
  <si>
    <t>D27 Umpires</t>
  </si>
  <si>
    <t>Radnor/Wayne</t>
  </si>
  <si>
    <t>EX-Ship Park</t>
  </si>
  <si>
    <t>Great Valley Red</t>
  </si>
  <si>
    <t>Great Valley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</si>
</sst>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mm/dd/yyyy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8" fontId="0" fillId="7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8" fontId="0" fillId="8" borderId="1" xfId="0" applyNumberForma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8" fontId="0" fillId="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8" fontId="0" fillId="10" borderId="1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8" fontId="0" fillId="11" borderId="1" xfId="0" applyNumberFormat="1" applyFill="1" applyBorder="1" applyAlignment="1">
      <alignment horizontal="center" vertical="center"/>
    </xf>
    <xf numFmtId="18" fontId="0" fillId="1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8" fontId="0" fillId="13" borderId="1" xfId="0" applyNumberForma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77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012D-6AC3-4DC7-AD3A-9CDA3710611C}">
  <sheetPr>
    <pageSetUpPr fitToPage="1"/>
  </sheetPr>
  <dimension ref="A1:CN46"/>
  <sheetViews>
    <sheetView tabSelected="1" zoomScale="90" zoomScaleNormal="90" workbookViewId="0">
      <pane xSplit="28" ySplit="3" topLeftCell="BO7" activePane="bottomRight" state="frozen"/>
      <selection pane="topRight" activeCell="Y1" sqref="Y1"/>
      <selection pane="bottomLeft" activeCell="A3" sqref="A3"/>
      <selection pane="bottomRight" activeCell="H34" sqref="H34"/>
    </sheetView>
  </sheetViews>
  <sheetFormatPr defaultColWidth="9.140625" defaultRowHeight="15" x14ac:dyDescent="0.25"/>
  <cols>
    <col min="1" max="1" width="3.7109375" style="1" customWidth="1"/>
    <col min="2" max="2" width="10.7109375" style="1" customWidth="1"/>
    <col min="3" max="3" width="6.7109375" style="1" bestFit="1" customWidth="1"/>
    <col min="4" max="4" width="5.7109375" style="1" customWidth="1"/>
    <col min="5" max="5" width="12.7109375" style="1" customWidth="1"/>
    <col min="6" max="6" width="10.7109375" style="1" customWidth="1"/>
    <col min="7" max="7" width="1.7109375" style="1" customWidth="1"/>
    <col min="8" max="8" width="18.7109375" style="1" customWidth="1"/>
    <col min="9" max="9" width="5.85546875" style="1" bestFit="1" customWidth="1"/>
    <col min="10" max="10" width="5.85546875" style="1" customWidth="1"/>
    <col min="11" max="11" width="18.7109375" style="1" customWidth="1"/>
    <col min="12" max="12" width="5.85546875" style="1" bestFit="1" customWidth="1"/>
    <col min="13" max="13" width="18.7109375" style="1" customWidth="1"/>
    <col min="14" max="14" width="14.7109375" style="1" customWidth="1"/>
    <col min="15" max="15" width="4.7109375" style="1" customWidth="1"/>
    <col min="16" max="17" width="4.7109375" style="1" hidden="1" customWidth="1"/>
    <col min="18" max="18" width="6.7109375" style="1" hidden="1" customWidth="1"/>
    <col min="19" max="19" width="18.7109375" style="1" customWidth="1"/>
    <col min="20" max="20" width="3.7109375" style="1" customWidth="1"/>
    <col min="21" max="21" width="5.7109375" style="1" customWidth="1"/>
    <col min="22" max="23" width="3.7109375" style="1" customWidth="1"/>
    <col min="24" max="24" width="3.7109375" style="1" hidden="1" customWidth="1"/>
    <col min="25" max="25" width="5.7109375" style="1" customWidth="1"/>
    <col min="26" max="26" width="4.7109375" style="1" customWidth="1"/>
    <col min="27" max="27" width="5.7109375" style="1" hidden="1" customWidth="1"/>
    <col min="28" max="29" width="4.7109375" style="1" hidden="1" customWidth="1"/>
    <col min="30" max="30" width="5.42578125" style="37" hidden="1" customWidth="1"/>
    <col min="31" max="31" width="4.7109375" style="1" hidden="1" customWidth="1"/>
    <col min="32" max="32" width="17" style="1" hidden="1" customWidth="1"/>
    <col min="33" max="33" width="18.5703125" style="1" hidden="1" customWidth="1"/>
    <col min="34" max="34" width="4.42578125" style="1" hidden="1" customWidth="1"/>
    <col min="35" max="35" width="4.7109375" style="1" hidden="1" customWidth="1"/>
    <col min="36" max="91" width="2.7109375" style="1" hidden="1" customWidth="1"/>
    <col min="92" max="92" width="9.140625" style="1" hidden="1" customWidth="1"/>
    <col min="93" max="93" width="9.140625" style="1" customWidth="1"/>
    <col min="94" max="16384" width="9.140625" style="1"/>
  </cols>
  <sheetData>
    <row r="1" spans="1:92" s="7" customFormat="1" ht="30" customHeight="1" thickBot="1" x14ac:dyDescent="0.3">
      <c r="B1" s="38" t="s">
        <v>62</v>
      </c>
      <c r="C1" s="66" t="s">
        <v>63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52"/>
      <c r="S1" s="54" t="s">
        <v>22</v>
      </c>
      <c r="T1" s="55"/>
      <c r="U1" s="55"/>
      <c r="V1" s="55"/>
      <c r="W1" s="55"/>
      <c r="X1" s="55"/>
      <c r="Y1" s="55"/>
      <c r="Z1" s="56"/>
      <c r="AB1" s="53"/>
      <c r="AD1" s="36"/>
      <c r="AJ1" s="64" t="str">
        <f>+S4</f>
        <v>Berwyn-Paoli</v>
      </c>
      <c r="AK1" s="64"/>
      <c r="AL1" s="64"/>
      <c r="AM1" s="64"/>
      <c r="AN1" s="64"/>
      <c r="AO1" s="64"/>
      <c r="AP1" s="64"/>
      <c r="AQ1" s="61" t="str">
        <f>+S5</f>
        <v>Chester Valley</v>
      </c>
      <c r="AR1" s="61"/>
      <c r="AS1" s="61"/>
      <c r="AT1" s="61"/>
      <c r="AU1" s="61"/>
      <c r="AV1" s="61"/>
      <c r="AW1" s="61"/>
      <c r="AX1" s="62" t="str">
        <f>+S6</f>
        <v>Devon/Strafford</v>
      </c>
      <c r="AY1" s="62"/>
      <c r="AZ1" s="62"/>
      <c r="BA1" s="62"/>
      <c r="BB1" s="62"/>
      <c r="BC1" s="62"/>
      <c r="BD1" s="62"/>
      <c r="BE1" s="65" t="str">
        <f>+S7</f>
        <v>Exton</v>
      </c>
      <c r="BF1" s="65"/>
      <c r="BG1" s="65"/>
      <c r="BH1" s="65"/>
      <c r="BI1" s="65"/>
      <c r="BJ1" s="65"/>
      <c r="BK1" s="65"/>
      <c r="BL1" s="64" t="str">
        <f>+S8</f>
        <v>Great Valley 1</v>
      </c>
      <c r="BM1" s="64"/>
      <c r="BN1" s="64"/>
      <c r="BO1" s="64"/>
      <c r="BP1" s="64"/>
      <c r="BQ1" s="64"/>
      <c r="BR1" s="64"/>
      <c r="BS1" s="61" t="str">
        <f>+S9</f>
        <v>Great Valley 2</v>
      </c>
      <c r="BT1" s="61"/>
      <c r="BU1" s="61"/>
      <c r="BV1" s="61"/>
      <c r="BW1" s="61"/>
      <c r="BX1" s="61"/>
      <c r="BY1" s="61"/>
      <c r="BZ1" s="62" t="str">
        <f>+S10</f>
        <v>Radnor-Wayne</v>
      </c>
      <c r="CA1" s="62"/>
      <c r="CB1" s="62"/>
      <c r="CC1" s="62"/>
      <c r="CD1" s="62"/>
      <c r="CE1" s="62"/>
      <c r="CF1" s="62"/>
      <c r="CG1" s="49" t="str">
        <f>+S11</f>
        <v>Upper Providence</v>
      </c>
      <c r="CH1" s="50"/>
      <c r="CI1" s="50"/>
      <c r="CJ1" s="50"/>
      <c r="CK1" s="50"/>
      <c r="CL1" s="50"/>
      <c r="CM1" s="51"/>
    </row>
    <row r="2" spans="1:92" s="7" customFormat="1" ht="30" customHeight="1" thickBot="1" x14ac:dyDescent="0.3"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52"/>
      <c r="S2" s="57"/>
      <c r="T2" s="58"/>
      <c r="U2" s="58"/>
      <c r="V2" s="58"/>
      <c r="W2" s="58"/>
      <c r="X2" s="58"/>
      <c r="Y2" s="58"/>
      <c r="Z2" s="59"/>
      <c r="AB2" s="53"/>
      <c r="AD2" s="36"/>
      <c r="AJ2" s="9"/>
      <c r="AK2" s="9"/>
      <c r="AL2" s="9"/>
      <c r="AM2" s="9"/>
      <c r="AN2" s="9"/>
      <c r="AO2" s="9"/>
      <c r="AP2" s="9"/>
      <c r="AQ2" s="8"/>
      <c r="AR2" s="8"/>
      <c r="AS2" s="8"/>
      <c r="AT2" s="8"/>
      <c r="AU2" s="8"/>
      <c r="AV2" s="8"/>
      <c r="AW2" s="8"/>
      <c r="AX2" s="10"/>
      <c r="AY2" s="10"/>
      <c r="AZ2" s="10"/>
      <c r="BA2" s="10"/>
      <c r="BB2" s="10"/>
      <c r="BC2" s="10"/>
      <c r="BD2" s="10"/>
      <c r="BE2" s="11"/>
      <c r="BF2" s="11"/>
      <c r="BG2" s="11"/>
      <c r="BH2" s="11"/>
      <c r="BI2" s="11"/>
      <c r="BJ2" s="11"/>
      <c r="BK2" s="11"/>
      <c r="BL2" s="9"/>
      <c r="BM2" s="9"/>
      <c r="BN2" s="9"/>
      <c r="BO2" s="9"/>
      <c r="BP2" s="9"/>
      <c r="BQ2" s="9"/>
      <c r="BR2" s="9"/>
      <c r="BS2" s="8"/>
      <c r="BT2" s="8"/>
      <c r="BU2" s="8"/>
      <c r="BV2" s="8"/>
      <c r="BW2" s="8"/>
      <c r="BX2" s="8"/>
      <c r="BY2" s="8"/>
      <c r="BZ2" s="10"/>
      <c r="CA2" s="10"/>
      <c r="CB2" s="10"/>
      <c r="CC2" s="10"/>
      <c r="CD2" s="10"/>
      <c r="CE2" s="10"/>
      <c r="CF2" s="10"/>
      <c r="CG2" s="11"/>
      <c r="CH2" s="11"/>
      <c r="CI2" s="11"/>
      <c r="CJ2" s="11"/>
      <c r="CK2" s="11"/>
      <c r="CL2" s="11"/>
      <c r="CM2" s="11"/>
    </row>
    <row r="3" spans="1:92" s="7" customFormat="1" x14ac:dyDescent="0.25">
      <c r="B3" s="2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/>
      <c r="H3" s="35" t="s">
        <v>5</v>
      </c>
      <c r="I3" s="35" t="s">
        <v>6</v>
      </c>
      <c r="J3" s="35"/>
      <c r="K3" s="35" t="s">
        <v>7</v>
      </c>
      <c r="L3" s="35" t="s">
        <v>6</v>
      </c>
      <c r="M3" s="35" t="s">
        <v>8</v>
      </c>
      <c r="N3" s="35" t="s">
        <v>9</v>
      </c>
      <c r="P3" s="7" t="s">
        <v>40</v>
      </c>
      <c r="Q3" s="7" t="s">
        <v>41</v>
      </c>
      <c r="S3" s="2" t="s">
        <v>11</v>
      </c>
      <c r="T3" s="2" t="s">
        <v>16</v>
      </c>
      <c r="U3" s="2" t="s">
        <v>20</v>
      </c>
      <c r="V3" s="2" t="s">
        <v>12</v>
      </c>
      <c r="W3" s="2" t="s">
        <v>13</v>
      </c>
      <c r="X3" s="2" t="s">
        <v>14</v>
      </c>
      <c r="Y3" s="22" t="s">
        <v>15</v>
      </c>
      <c r="Z3" s="2" t="s">
        <v>36</v>
      </c>
      <c r="AD3" s="36"/>
      <c r="AJ3" s="9" t="s">
        <v>16</v>
      </c>
      <c r="AK3" s="9" t="s">
        <v>18</v>
      </c>
      <c r="AL3" s="9" t="s">
        <v>19</v>
      </c>
      <c r="AM3" s="9" t="s">
        <v>12</v>
      </c>
      <c r="AN3" s="9" t="s">
        <v>13</v>
      </c>
      <c r="AO3" s="9" t="s">
        <v>14</v>
      </c>
      <c r="AP3" s="9" t="s">
        <v>36</v>
      </c>
      <c r="AQ3" s="8" t="str">
        <f t="shared" ref="AQ3:AV3" si="0">+AJ3</f>
        <v>G</v>
      </c>
      <c r="AR3" s="8" t="str">
        <f t="shared" si="0"/>
        <v>H</v>
      </c>
      <c r="AS3" s="8" t="str">
        <f t="shared" si="0"/>
        <v>A</v>
      </c>
      <c r="AT3" s="8" t="str">
        <f t="shared" si="0"/>
        <v>W</v>
      </c>
      <c r="AU3" s="8" t="str">
        <f t="shared" si="0"/>
        <v>L</v>
      </c>
      <c r="AV3" s="8" t="str">
        <f t="shared" si="0"/>
        <v>T</v>
      </c>
      <c r="AW3" s="8" t="s">
        <v>36</v>
      </c>
      <c r="AX3" s="10" t="str">
        <f t="shared" ref="AX3:BC3" si="1">+AQ3</f>
        <v>G</v>
      </c>
      <c r="AY3" s="10" t="str">
        <f t="shared" si="1"/>
        <v>H</v>
      </c>
      <c r="AZ3" s="10" t="str">
        <f t="shared" si="1"/>
        <v>A</v>
      </c>
      <c r="BA3" s="10" t="str">
        <f t="shared" si="1"/>
        <v>W</v>
      </c>
      <c r="BB3" s="10" t="str">
        <f t="shared" si="1"/>
        <v>L</v>
      </c>
      <c r="BC3" s="10" t="str">
        <f t="shared" si="1"/>
        <v>T</v>
      </c>
      <c r="BD3" s="10" t="s">
        <v>36</v>
      </c>
      <c r="BE3" s="11" t="str">
        <f t="shared" ref="BE3:BJ3" si="2">+AX3</f>
        <v>G</v>
      </c>
      <c r="BF3" s="11" t="str">
        <f t="shared" si="2"/>
        <v>H</v>
      </c>
      <c r="BG3" s="11" t="str">
        <f t="shared" si="2"/>
        <v>A</v>
      </c>
      <c r="BH3" s="11" t="str">
        <f t="shared" si="2"/>
        <v>W</v>
      </c>
      <c r="BI3" s="11" t="str">
        <f t="shared" si="2"/>
        <v>L</v>
      </c>
      <c r="BJ3" s="11" t="str">
        <f t="shared" si="2"/>
        <v>T</v>
      </c>
      <c r="BK3" s="11" t="s">
        <v>36</v>
      </c>
      <c r="BL3" s="9" t="str">
        <f t="shared" ref="BL3:BQ3" si="3">+BE3</f>
        <v>G</v>
      </c>
      <c r="BM3" s="9" t="str">
        <f t="shared" si="3"/>
        <v>H</v>
      </c>
      <c r="BN3" s="9" t="str">
        <f t="shared" si="3"/>
        <v>A</v>
      </c>
      <c r="BO3" s="9" t="str">
        <f t="shared" si="3"/>
        <v>W</v>
      </c>
      <c r="BP3" s="9" t="str">
        <f t="shared" si="3"/>
        <v>L</v>
      </c>
      <c r="BQ3" s="9" t="str">
        <f t="shared" si="3"/>
        <v>T</v>
      </c>
      <c r="BR3" s="9" t="s">
        <v>36</v>
      </c>
      <c r="BS3" s="8" t="str">
        <f t="shared" ref="BS3:BX3" si="4">+BL3</f>
        <v>G</v>
      </c>
      <c r="BT3" s="8" t="str">
        <f t="shared" si="4"/>
        <v>H</v>
      </c>
      <c r="BU3" s="8" t="str">
        <f t="shared" si="4"/>
        <v>A</v>
      </c>
      <c r="BV3" s="8" t="str">
        <f t="shared" si="4"/>
        <v>W</v>
      </c>
      <c r="BW3" s="8" t="str">
        <f t="shared" si="4"/>
        <v>L</v>
      </c>
      <c r="BX3" s="8" t="str">
        <f t="shared" si="4"/>
        <v>T</v>
      </c>
      <c r="BY3" s="8" t="s">
        <v>36</v>
      </c>
      <c r="BZ3" s="10" t="str">
        <f t="shared" ref="BZ3:CE3" si="5">+BS3</f>
        <v>G</v>
      </c>
      <c r="CA3" s="10" t="str">
        <f t="shared" si="5"/>
        <v>H</v>
      </c>
      <c r="CB3" s="10" t="str">
        <f t="shared" si="5"/>
        <v>A</v>
      </c>
      <c r="CC3" s="10" t="str">
        <f t="shared" si="5"/>
        <v>W</v>
      </c>
      <c r="CD3" s="10" t="str">
        <f t="shared" si="5"/>
        <v>L</v>
      </c>
      <c r="CE3" s="10" t="str">
        <f t="shared" si="5"/>
        <v>T</v>
      </c>
      <c r="CF3" s="10" t="s">
        <v>36</v>
      </c>
      <c r="CG3" s="11" t="str">
        <f t="shared" ref="CG3:CL3" si="6">+BZ3</f>
        <v>G</v>
      </c>
      <c r="CH3" s="11" t="str">
        <f t="shared" si="6"/>
        <v>H</v>
      </c>
      <c r="CI3" s="11" t="str">
        <f t="shared" si="6"/>
        <v>A</v>
      </c>
      <c r="CJ3" s="11" t="str">
        <f t="shared" si="6"/>
        <v>W</v>
      </c>
      <c r="CK3" s="11" t="str">
        <f t="shared" si="6"/>
        <v>L</v>
      </c>
      <c r="CL3" s="11" t="str">
        <f t="shared" si="6"/>
        <v>T</v>
      </c>
      <c r="CM3" s="11" t="s">
        <v>36</v>
      </c>
    </row>
    <row r="4" spans="1:92" x14ac:dyDescent="0.25">
      <c r="A4" s="3">
        <v>1</v>
      </c>
      <c r="B4" s="3" t="str">
        <f>_xlfn.CONCAT($B$1,"-",A4)</f>
        <v>BB-JKB-1</v>
      </c>
      <c r="C4" s="3">
        <v>1</v>
      </c>
      <c r="D4" s="4">
        <f t="shared" ref="D4:D10" si="7">+E4</f>
        <v>45115</v>
      </c>
      <c r="E4" s="5">
        <v>45115</v>
      </c>
      <c r="F4" s="6">
        <v>0.39583333333333331</v>
      </c>
      <c r="G4" s="6"/>
      <c r="H4" s="3" t="str">
        <f t="shared" ref="H4:H27" si="8">VLOOKUP(P4,$AE$4:$AF$11,2,FALSE)</f>
        <v>Great Valley 1</v>
      </c>
      <c r="I4" s="3">
        <v>14</v>
      </c>
      <c r="J4" s="3" t="s">
        <v>21</v>
      </c>
      <c r="K4" s="3" t="str">
        <f t="shared" ref="K4:K27" si="9">VLOOKUP(Q4,$AE$4:$AF$11,2,FALSE)</f>
        <v>Upper Providence</v>
      </c>
      <c r="L4" s="3">
        <v>2</v>
      </c>
      <c r="M4" s="3" t="s">
        <v>33</v>
      </c>
      <c r="N4" s="3" t="s">
        <v>10</v>
      </c>
      <c r="P4" s="3">
        <v>2</v>
      </c>
      <c r="Q4" s="3">
        <v>1</v>
      </c>
      <c r="S4" s="3" t="s">
        <v>37</v>
      </c>
      <c r="T4" s="3">
        <f>+AJ29</f>
        <v>6</v>
      </c>
      <c r="U4" s="3">
        <f>COUNTIF(K$4:K$29,S4)+2</f>
        <v>5</v>
      </c>
      <c r="V4" s="3">
        <f>+AM29</f>
        <v>5</v>
      </c>
      <c r="W4" s="3">
        <f>+AN29</f>
        <v>1</v>
      </c>
      <c r="X4" s="3">
        <f>+AO29</f>
        <v>0</v>
      </c>
      <c r="Y4" s="3">
        <f t="shared" ref="Y4:Y10" si="10">+V4*2+X4</f>
        <v>10</v>
      </c>
      <c r="Z4" s="3">
        <f>+AP29</f>
        <v>35</v>
      </c>
      <c r="AA4" s="34">
        <f>+Y4+((200-Z4)/201)</f>
        <v>10.82089552238806</v>
      </c>
      <c r="AB4" s="24">
        <f t="shared" ref="AB4:AB11" si="11">RANK(AA4,AA$4:AA$11)</f>
        <v>2</v>
      </c>
      <c r="AC4" s="24"/>
      <c r="AD4" s="37">
        <v>9.6300000000000008</v>
      </c>
      <c r="AE4" s="24">
        <f t="shared" ref="AE4:AE11" si="12">RANK(AD4,AD$4:AD$11,1)</f>
        <v>6</v>
      </c>
      <c r="AF4" s="25" t="str">
        <f>+S4</f>
        <v>Berwyn-Paoli</v>
      </c>
      <c r="AG4" s="25" t="s">
        <v>59</v>
      </c>
      <c r="AH4" s="1">
        <f t="shared" ref="AH4:AH11" si="13">+COUNTIF(M$4:M$27,AG4)</f>
        <v>3</v>
      </c>
      <c r="AI4" s="1" t="s">
        <v>42</v>
      </c>
      <c r="AJ4" s="9">
        <f>IF(OR($H4=AJ$1,$K4=AJ$1),1,0)</f>
        <v>0</v>
      </c>
      <c r="AK4" s="9">
        <f>IF(AND(AJ4=1,$K4=AJ$1),1,0)</f>
        <v>0</v>
      </c>
      <c r="AL4" s="9">
        <f>IF(AND(AJ4=1,$H4=AJ$1),1,0)</f>
        <v>0</v>
      </c>
      <c r="AM4" s="9">
        <f>IF(OR(AND($H4=AJ$1,$I4&gt;$L4),AND($K4=AJ$1,$I4&lt;$L4)),1,0)</f>
        <v>0</v>
      </c>
      <c r="AN4" s="9">
        <f>IF(OR(AND($H4=AJ$1,$I4&lt;$L4),AND($K4=AJ$1,$I4&gt;$L4)),1,0)</f>
        <v>0</v>
      </c>
      <c r="AO4" s="9">
        <f t="shared" ref="AO4:AO19" si="14">IF(AND(AJ4=1,$I4+$L4&gt;0),1-SUM(AM4:AN4),0)</f>
        <v>0</v>
      </c>
      <c r="AP4" s="9">
        <f>IF(AJ4=1,IF($H4=AJ$1,$L4,$I4),0)</f>
        <v>0</v>
      </c>
      <c r="AQ4" s="8">
        <f>IF(OR($H4=AQ$1,$K4=AQ$1),1,0)</f>
        <v>0</v>
      </c>
      <c r="AR4" s="8">
        <f>IF(AND(AQ4=1,$K4=AQ$1),1,0)</f>
        <v>0</v>
      </c>
      <c r="AS4" s="8">
        <f>IF(AND(AQ4=1,$H4=AQ$1),1,0)</f>
        <v>0</v>
      </c>
      <c r="AT4" s="8">
        <f>IF(OR(AND($H4=AQ$1,$I4&gt;$L4),AND($K4=AQ$1,$I4&lt;$L4)),1,0)</f>
        <v>0</v>
      </c>
      <c r="AU4" s="8">
        <f>IF(OR(AND($H4=AQ$1,$I4&lt;$L4),AND($K4=AQ$1,$I4&gt;$L4)),1,0)</f>
        <v>0</v>
      </c>
      <c r="AV4" s="8">
        <f t="shared" ref="AV4:AV19" si="15">IF(AND(AQ4=1,$I4+$L4&gt;0),1-SUM(AT4:AU4),0)</f>
        <v>0</v>
      </c>
      <c r="AW4" s="8">
        <f>IF(AQ4=1,IF($H4=AQ$1,$L4,$I4),0)</f>
        <v>0</v>
      </c>
      <c r="AX4" s="10">
        <f>IF(OR($H4=AX$1,$K4=AX$1),1,0)</f>
        <v>0</v>
      </c>
      <c r="AY4" s="10">
        <f>IF(AND(AX4=1,$K4=AX$1),1,0)</f>
        <v>0</v>
      </c>
      <c r="AZ4" s="10">
        <f>IF(AND(AX4=1,$H4=AX$1),1,0)</f>
        <v>0</v>
      </c>
      <c r="BA4" s="10">
        <f>IF(OR(AND($H4=AX$1,$I4&gt;$L4),AND($K4=AX$1,$I4&lt;$L4)),1,0)</f>
        <v>0</v>
      </c>
      <c r="BB4" s="10">
        <f>IF(OR(AND($H4=AX$1,$I4&lt;$L4),AND($K4=AX$1,$I4&gt;$L4)),1,0)</f>
        <v>0</v>
      </c>
      <c r="BC4" s="10">
        <f t="shared" ref="BC4:BC19" si="16">IF(AND(AX4=1,$I4+$L4&gt;0),1-SUM(BA4:BB4),0)</f>
        <v>0</v>
      </c>
      <c r="BD4" s="10">
        <f>IF(AX4=1,IF($H4=AX$1,$L4,$I4),0)</f>
        <v>0</v>
      </c>
      <c r="BE4" s="11">
        <f>IF(OR($H4=BE$1,$K4=BE$1),1,0)</f>
        <v>0</v>
      </c>
      <c r="BF4" s="11">
        <f>IF(AND(BE4=1,$K4=BE$1),1,0)</f>
        <v>0</v>
      </c>
      <c r="BG4" s="11">
        <f>IF(AND(BE4=1,$H4=BE$1),1,0)</f>
        <v>0</v>
      </c>
      <c r="BH4" s="11">
        <f>IF(OR(AND($H4=BE$1,$I4&gt;$L4),AND($K4=BE$1,$I4&lt;$L4)),1,0)</f>
        <v>0</v>
      </c>
      <c r="BI4" s="11">
        <f>IF(OR(AND($H4=BE$1,$I4&lt;$L4),AND($K4=BE$1,$I4&gt;$L4)),1,0)</f>
        <v>0</v>
      </c>
      <c r="BJ4" s="11">
        <f t="shared" ref="BJ4:BJ19" si="17">IF(AND(BE4=1,$I4+$L4&gt;0),1-SUM(BH4:BI4),0)</f>
        <v>0</v>
      </c>
      <c r="BK4" s="11">
        <f>IF(BE4=1,IF($H4=BE$1,$L4,$I4),0)</f>
        <v>0</v>
      </c>
      <c r="BL4" s="9">
        <f>IF(OR($H4=BL$1,$K4=BL$1),1,0)</f>
        <v>1</v>
      </c>
      <c r="BM4" s="9">
        <f>IF(AND(BL4=1,$K4=BL$1),1,0)</f>
        <v>0</v>
      </c>
      <c r="BN4" s="9">
        <f>IF(AND(BL4=1,$H4=BL$1),1,0)</f>
        <v>1</v>
      </c>
      <c r="BO4" s="9">
        <f>IF(OR(AND($H4=BL$1,$I4&gt;$L4),AND($K4=BL$1,$I4&lt;$L4)),1,0)</f>
        <v>1</v>
      </c>
      <c r="BP4" s="9">
        <f>IF(OR(AND($H4=BL$1,$I4&lt;$L4),AND($K4=BL$1,$I4&gt;$L4)),1,0)</f>
        <v>0</v>
      </c>
      <c r="BQ4" s="9">
        <f t="shared" ref="BQ4:BQ19" si="18">IF(AND(BL4=1,$I4+$L4&gt;0),1-SUM(BO4:BP4),0)</f>
        <v>0</v>
      </c>
      <c r="BR4" s="9">
        <f>IF(BL4=1,IF($H4=BL$1,$L4,$I4),0)</f>
        <v>2</v>
      </c>
      <c r="BS4" s="8">
        <f>IF(OR($H4=BS$1,$K4=BS$1),1,0)</f>
        <v>0</v>
      </c>
      <c r="BT4" s="8">
        <f>IF(AND(BS4=1,$K4=BS$1),1,0)</f>
        <v>0</v>
      </c>
      <c r="BU4" s="8">
        <f>IF(AND(BS4=1,$H4=BS$1),1,0)</f>
        <v>0</v>
      </c>
      <c r="BV4" s="8">
        <f>IF(OR(AND($H4=BS$1,$I4&gt;$L4),AND($K4=BS$1,$I4&lt;$L4)),1,0)</f>
        <v>0</v>
      </c>
      <c r="BW4" s="8">
        <f>IF(OR(AND($H4=BS$1,$I4&lt;$L4),AND($K4=BS$1,$I4&gt;$L4)),1,0)</f>
        <v>0</v>
      </c>
      <c r="BX4" s="8">
        <f t="shared" ref="BX4:BX19" si="19">IF(AND(BS4=1,$I4+$L4&gt;0),1-SUM(BV4:BW4),0)</f>
        <v>0</v>
      </c>
      <c r="BY4" s="8">
        <f>IF(BS4=1,IF($H4=BS$1,$L4,$I4),0)</f>
        <v>0</v>
      </c>
      <c r="BZ4" s="10">
        <f>IF(OR($H4=BZ$1,$K4=BZ$1),1,0)</f>
        <v>0</v>
      </c>
      <c r="CA4" s="10">
        <f>IF(AND(BZ4=1,$K4=BZ$1),1,0)</f>
        <v>0</v>
      </c>
      <c r="CB4" s="10">
        <f>IF(AND(BZ4=1,$H4=BZ$1),1,0)</f>
        <v>0</v>
      </c>
      <c r="CC4" s="10">
        <f>IF(OR(AND($H4=BZ$1,$I4&gt;$L4),AND($K4=BZ$1,$I4&lt;$L4)),1,0)</f>
        <v>0</v>
      </c>
      <c r="CD4" s="10">
        <f>IF(OR(AND($H4=BZ$1,$I4&lt;$L4),AND($K4=BZ$1,$I4&gt;$L4)),1,0)</f>
        <v>0</v>
      </c>
      <c r="CE4" s="10">
        <f t="shared" ref="CE4:CE19" si="20">IF(AND(BZ4=1,$I4+$L4&gt;0),1-SUM(CC4:CD4),0)</f>
        <v>0</v>
      </c>
      <c r="CF4" s="10">
        <f>IF(BZ4=1,IF($H4=BZ$1,$L4,$I4),0)</f>
        <v>0</v>
      </c>
      <c r="CG4" s="11">
        <f>IF(OR($H4=CG$1,$K4=CG$1),1,0)</f>
        <v>1</v>
      </c>
      <c r="CH4" s="11">
        <f>IF(AND(CG4=1,$K4=CG$1),1,0)</f>
        <v>1</v>
      </c>
      <c r="CI4" s="11">
        <f>IF(AND(CG4=1,$H4=CG$1),1,0)</f>
        <v>0</v>
      </c>
      <c r="CJ4" s="11">
        <f>IF(OR(AND($H4=CG$1,$I4&gt;$L4),AND($K4=CG$1,$I4&lt;$L4)),1,0)</f>
        <v>0</v>
      </c>
      <c r="CK4" s="11">
        <f>IF(OR(AND($H4=CG$1,$I4&lt;$L4),AND($K4=CG$1,$I4&gt;$L4)),1,0)</f>
        <v>1</v>
      </c>
      <c r="CL4" s="11">
        <f t="shared" ref="CL4:CL19" si="21">IF(AND(CG4=1,$I4+$L4&gt;0),1-SUM(CJ4:CK4),0)</f>
        <v>0</v>
      </c>
      <c r="CM4" s="11">
        <f>IF(CG4=1,IF($H4=CG$1,$L4,$I4),0)</f>
        <v>14</v>
      </c>
      <c r="CN4" s="1">
        <f>+AJ4+AQ4+AX4+BE4+BL4+BS4+BZ4+CG4</f>
        <v>2</v>
      </c>
    </row>
    <row r="5" spans="1:92" x14ac:dyDescent="0.25">
      <c r="A5" s="3">
        <f>+A4+1</f>
        <v>2</v>
      </c>
      <c r="B5" s="3" t="str">
        <f t="shared" ref="B5:B19" si="22">_xlfn.CONCAT($B$1,"-",A5)</f>
        <v>BB-JKB-2</v>
      </c>
      <c r="C5" s="3">
        <v>1</v>
      </c>
      <c r="D5" s="4">
        <f t="shared" si="7"/>
        <v>45115</v>
      </c>
      <c r="E5" s="5">
        <v>45115</v>
      </c>
      <c r="F5" s="6">
        <v>0.39583333333333331</v>
      </c>
      <c r="G5" s="6"/>
      <c r="H5" s="3" t="str">
        <f t="shared" si="8"/>
        <v>Devon/Strafford</v>
      </c>
      <c r="I5" s="3">
        <v>2</v>
      </c>
      <c r="J5" s="3" t="s">
        <v>21</v>
      </c>
      <c r="K5" s="3" t="str">
        <f t="shared" si="9"/>
        <v>Radnor-Wayne</v>
      </c>
      <c r="L5" s="3">
        <v>12</v>
      </c>
      <c r="M5" s="3" t="s">
        <v>34</v>
      </c>
      <c r="N5" s="3" t="s">
        <v>10</v>
      </c>
      <c r="P5" s="3">
        <v>3</v>
      </c>
      <c r="Q5" s="3">
        <v>8</v>
      </c>
      <c r="S5" s="3" t="s">
        <v>32</v>
      </c>
      <c r="T5" s="3">
        <f>+AQ29</f>
        <v>6</v>
      </c>
      <c r="U5" s="3">
        <f>COUNTIF(K$4:K$29,S5)+1</f>
        <v>4</v>
      </c>
      <c r="V5" s="3">
        <f>+AT29</f>
        <v>1</v>
      </c>
      <c r="W5" s="3">
        <f>+AU29</f>
        <v>5</v>
      </c>
      <c r="X5" s="3">
        <f>+AV29</f>
        <v>0</v>
      </c>
      <c r="Y5" s="3">
        <f t="shared" si="10"/>
        <v>2</v>
      </c>
      <c r="Z5" s="3">
        <f>+AW29</f>
        <v>60</v>
      </c>
      <c r="AA5" s="34">
        <f t="shared" ref="AA5:AA11" si="23">+Y5+((200-Z5)/201)</f>
        <v>2.6965174129353233</v>
      </c>
      <c r="AB5" s="24">
        <f t="shared" si="11"/>
        <v>7</v>
      </c>
      <c r="AC5" s="24"/>
      <c r="AD5" s="37">
        <v>9.42</v>
      </c>
      <c r="AE5" s="24">
        <f t="shared" si="12"/>
        <v>4</v>
      </c>
      <c r="AF5" s="25" t="str">
        <f t="shared" ref="AF5:AF11" si="24">+S5</f>
        <v>Chester Valley</v>
      </c>
      <c r="AG5" s="25" t="s">
        <v>57</v>
      </c>
      <c r="AH5" s="1">
        <f t="shared" si="13"/>
        <v>3</v>
      </c>
      <c r="AI5" s="1" t="s">
        <v>42</v>
      </c>
      <c r="AJ5" s="9">
        <f t="shared" ref="AJ5:AJ27" si="25">IF(OR($H5=AJ$1,$K5=AJ$1),1,0)</f>
        <v>0</v>
      </c>
      <c r="AK5" s="9">
        <f t="shared" ref="AK5:AK19" si="26">IF(AND(AJ5=1,$K5=AJ$1),1,0)</f>
        <v>0</v>
      </c>
      <c r="AL5" s="9">
        <f t="shared" ref="AL5:AL15" si="27">IF(AND(AJ5=1,$H5=AJ$1),1,0)</f>
        <v>0</v>
      </c>
      <c r="AM5" s="9">
        <f t="shared" ref="AM5:AM15" si="28">IF(OR(AND($H5=AJ$1,$I5&gt;$L5),AND($K5=AJ$1,$I5&lt;$L5)),1,0)</f>
        <v>0</v>
      </c>
      <c r="AN5" s="9">
        <f t="shared" ref="AN5:AN15" si="29">IF(OR(AND($H5=AJ$1,$I5&lt;$L5),AND($K5=AJ$1,$I5&gt;$L5)),1,0)</f>
        <v>0</v>
      </c>
      <c r="AO5" s="9">
        <f t="shared" si="14"/>
        <v>0</v>
      </c>
      <c r="AP5" s="9">
        <f t="shared" ref="AP5:AP19" si="30">IF(AJ5=1,IF($H5=AJ$1,$L5,$I5),0)</f>
        <v>0</v>
      </c>
      <c r="AQ5" s="8">
        <f t="shared" ref="AQ5:AQ27" si="31">IF(OR($H5=AQ$1,$K5=AQ$1),1,0)</f>
        <v>0</v>
      </c>
      <c r="AR5" s="8">
        <f t="shared" ref="AR5:AR19" si="32">IF(AND(AQ5=1,$K5=AQ$1),1,0)</f>
        <v>0</v>
      </c>
      <c r="AS5" s="8">
        <f t="shared" ref="AS5:AS15" si="33">IF(AND(AQ5=1,$H5=AQ$1),1,0)</f>
        <v>0</v>
      </c>
      <c r="AT5" s="8">
        <f t="shared" ref="AT5:AT15" si="34">IF(OR(AND($H5=AQ$1,$I5&gt;$L5),AND($K5=AQ$1,$I5&lt;$L5)),1,0)</f>
        <v>0</v>
      </c>
      <c r="AU5" s="8">
        <f t="shared" ref="AU5:AU15" si="35">IF(OR(AND($H5=AQ$1,$I5&lt;$L5),AND($K5=AQ$1,$I5&gt;$L5)),1,0)</f>
        <v>0</v>
      </c>
      <c r="AV5" s="8">
        <f t="shared" si="15"/>
        <v>0</v>
      </c>
      <c r="AW5" s="8">
        <f t="shared" ref="AW5:AW19" si="36">IF(AQ5=1,IF($H5=AQ$1,$L5,$I5),0)</f>
        <v>0</v>
      </c>
      <c r="AX5" s="10">
        <f t="shared" ref="AX5:AX27" si="37">IF(OR($H5=AX$1,$K5=AX$1),1,0)</f>
        <v>1</v>
      </c>
      <c r="AY5" s="10">
        <f t="shared" ref="AY5:AY19" si="38">IF(AND(AX5=1,$K5=AX$1),1,0)</f>
        <v>0</v>
      </c>
      <c r="AZ5" s="10">
        <f t="shared" ref="AZ5:AZ15" si="39">IF(AND(AX5=1,$H5=AX$1),1,0)</f>
        <v>1</v>
      </c>
      <c r="BA5" s="10">
        <f t="shared" ref="BA5:BA15" si="40">IF(OR(AND($H5=AX$1,$I5&gt;$L5),AND($K5=AX$1,$I5&lt;$L5)),1,0)</f>
        <v>0</v>
      </c>
      <c r="BB5" s="10">
        <f t="shared" ref="BB5:BB15" si="41">IF(OR(AND($H5=AX$1,$I5&lt;$L5),AND($K5=AX$1,$I5&gt;$L5)),1,0)</f>
        <v>1</v>
      </c>
      <c r="BC5" s="10">
        <f t="shared" si="16"/>
        <v>0</v>
      </c>
      <c r="BD5" s="10">
        <f t="shared" ref="BD5:BD19" si="42">IF(AX5=1,IF($H5=AX$1,$L5,$I5),0)</f>
        <v>12</v>
      </c>
      <c r="BE5" s="11">
        <f t="shared" ref="BE5:BE27" si="43">IF(OR($H5=BE$1,$K5=BE$1),1,0)</f>
        <v>0</v>
      </c>
      <c r="BF5" s="11">
        <f t="shared" ref="BF5:BF19" si="44">IF(AND(BE5=1,$K5=BE$1),1,0)</f>
        <v>0</v>
      </c>
      <c r="BG5" s="11">
        <f t="shared" ref="BG5:BG15" si="45">IF(AND(BE5=1,$H5=BE$1),1,0)</f>
        <v>0</v>
      </c>
      <c r="BH5" s="11">
        <f t="shared" ref="BH5:BH15" si="46">IF(OR(AND($H5=BE$1,$I5&gt;$L5),AND($K5=BE$1,$I5&lt;$L5)),1,0)</f>
        <v>0</v>
      </c>
      <c r="BI5" s="11">
        <f t="shared" ref="BI5:BI15" si="47">IF(OR(AND($H5=BE$1,$I5&lt;$L5),AND($K5=BE$1,$I5&gt;$L5)),1,0)</f>
        <v>0</v>
      </c>
      <c r="BJ5" s="11">
        <f t="shared" si="17"/>
        <v>0</v>
      </c>
      <c r="BK5" s="11">
        <f t="shared" ref="BK5:BK19" si="48">IF(BE5=1,IF($H5=BE$1,$L5,$I5),0)</f>
        <v>0</v>
      </c>
      <c r="BL5" s="9">
        <f t="shared" ref="BL5:BL27" si="49">IF(OR($H5=BL$1,$K5=BL$1),1,0)</f>
        <v>0</v>
      </c>
      <c r="BM5" s="9">
        <f t="shared" ref="BM5:BM19" si="50">IF(AND(BL5=1,$K5=BL$1),1,0)</f>
        <v>0</v>
      </c>
      <c r="BN5" s="9">
        <f t="shared" ref="BN5:BN15" si="51">IF(AND(BL5=1,$H5=BL$1),1,0)</f>
        <v>0</v>
      </c>
      <c r="BO5" s="9">
        <f t="shared" ref="BO5:BO15" si="52">IF(OR(AND($H5=BL$1,$I5&gt;$L5),AND($K5=BL$1,$I5&lt;$L5)),1,0)</f>
        <v>0</v>
      </c>
      <c r="BP5" s="9">
        <f t="shared" ref="BP5:BP15" si="53">IF(OR(AND($H5=BL$1,$I5&lt;$L5),AND($K5=BL$1,$I5&gt;$L5)),1,0)</f>
        <v>0</v>
      </c>
      <c r="BQ5" s="9">
        <f t="shared" si="18"/>
        <v>0</v>
      </c>
      <c r="BR5" s="9">
        <f t="shared" ref="BR5:BR19" si="54">IF(BL5=1,IF($H5=BL$1,$L5,$I5),0)</f>
        <v>0</v>
      </c>
      <c r="BS5" s="8">
        <f t="shared" ref="BS5:BS27" si="55">IF(OR($H5=BS$1,$K5=BS$1),1,0)</f>
        <v>0</v>
      </c>
      <c r="BT5" s="8">
        <f t="shared" ref="BT5:BT19" si="56">IF(AND(BS5=1,$K5=BS$1),1,0)</f>
        <v>0</v>
      </c>
      <c r="BU5" s="8">
        <f t="shared" ref="BU5:BU15" si="57">IF(AND(BS5=1,$H5=BS$1),1,0)</f>
        <v>0</v>
      </c>
      <c r="BV5" s="8">
        <f t="shared" ref="BV5:BV15" si="58">IF(OR(AND($H5=BS$1,$I5&gt;$L5),AND($K5=BS$1,$I5&lt;$L5)),1,0)</f>
        <v>0</v>
      </c>
      <c r="BW5" s="8">
        <f t="shared" ref="BW5:BW15" si="59">IF(OR(AND($H5=BS$1,$I5&lt;$L5),AND($K5=BS$1,$I5&gt;$L5)),1,0)</f>
        <v>0</v>
      </c>
      <c r="BX5" s="8">
        <f t="shared" si="19"/>
        <v>0</v>
      </c>
      <c r="BY5" s="8">
        <f t="shared" ref="BY5:BY19" si="60">IF(BS5=1,IF($H5=BS$1,$L5,$I5),0)</f>
        <v>0</v>
      </c>
      <c r="BZ5" s="10">
        <f t="shared" ref="BZ5:BZ27" si="61">IF(OR($H5=BZ$1,$K5=BZ$1),1,0)</f>
        <v>1</v>
      </c>
      <c r="CA5" s="10">
        <f t="shared" ref="CA5:CA19" si="62">IF(AND(BZ5=1,$K5=BZ$1),1,0)</f>
        <v>1</v>
      </c>
      <c r="CB5" s="10">
        <f t="shared" ref="CB5:CB15" si="63">IF(AND(BZ5=1,$H5=BZ$1),1,0)</f>
        <v>0</v>
      </c>
      <c r="CC5" s="10">
        <f t="shared" ref="CC5:CC15" si="64">IF(OR(AND($H5=BZ$1,$I5&gt;$L5),AND($K5=BZ$1,$I5&lt;$L5)),1,0)</f>
        <v>1</v>
      </c>
      <c r="CD5" s="10">
        <f t="shared" ref="CD5:CD15" si="65">IF(OR(AND($H5=BZ$1,$I5&lt;$L5),AND($K5=BZ$1,$I5&gt;$L5)),1,0)</f>
        <v>0</v>
      </c>
      <c r="CE5" s="10">
        <f t="shared" si="20"/>
        <v>0</v>
      </c>
      <c r="CF5" s="10">
        <f t="shared" ref="CF5:CF19" si="66">IF(BZ5=1,IF($H5=BZ$1,$L5,$I5),0)</f>
        <v>2</v>
      </c>
      <c r="CG5" s="11">
        <f t="shared" ref="CG5:CG27" si="67">IF(OR($H5=CG$1,$K5=CG$1),1,0)</f>
        <v>0</v>
      </c>
      <c r="CH5" s="11">
        <f t="shared" ref="CH5:CH19" si="68">IF(AND(CG5=1,$K5=CG$1),1,0)</f>
        <v>0</v>
      </c>
      <c r="CI5" s="11">
        <f t="shared" ref="CI5:CI15" si="69">IF(AND(CG5=1,$H5=CG$1),1,0)</f>
        <v>0</v>
      </c>
      <c r="CJ5" s="11">
        <f t="shared" ref="CJ5:CJ15" si="70">IF(OR(AND($H5=CG$1,$I5&gt;$L5),AND($K5=CG$1,$I5&lt;$L5)),1,0)</f>
        <v>0</v>
      </c>
      <c r="CK5" s="11">
        <f t="shared" ref="CK5:CK15" si="71">IF(OR(AND($H5=CG$1,$I5&lt;$L5),AND($K5=CG$1,$I5&gt;$L5)),1,0)</f>
        <v>0</v>
      </c>
      <c r="CL5" s="11">
        <f t="shared" si="21"/>
        <v>0</v>
      </c>
      <c r="CM5" s="11">
        <f t="shared" ref="CM5:CM19" si="72">IF(CG5=1,IF($H5=CG$1,$L5,$I5),0)</f>
        <v>0</v>
      </c>
      <c r="CN5" s="1">
        <f t="shared" ref="CN5:CN27" si="73">+AJ5+AQ5+AX5+BE5+BL5+BS5+BZ5+CG5</f>
        <v>2</v>
      </c>
    </row>
    <row r="6" spans="1:92" x14ac:dyDescent="0.25">
      <c r="A6" s="3">
        <f t="shared" ref="A6:A27" si="74">+A5+1</f>
        <v>3</v>
      </c>
      <c r="B6" s="3" t="str">
        <f t="shared" si="22"/>
        <v>BB-JKB-3</v>
      </c>
      <c r="C6" s="3">
        <v>1</v>
      </c>
      <c r="D6" s="4">
        <f t="shared" si="7"/>
        <v>45115</v>
      </c>
      <c r="E6" s="5">
        <v>45115</v>
      </c>
      <c r="F6" s="6">
        <v>0.39583333333333331</v>
      </c>
      <c r="G6" s="6"/>
      <c r="H6" s="3" t="str">
        <f t="shared" si="8"/>
        <v>Chester Valley</v>
      </c>
      <c r="I6" s="3">
        <v>1</v>
      </c>
      <c r="J6" s="3" t="s">
        <v>21</v>
      </c>
      <c r="K6" s="3" t="str">
        <f t="shared" si="9"/>
        <v>Great Valley 2</v>
      </c>
      <c r="L6" s="3">
        <v>6</v>
      </c>
      <c r="M6" s="3" t="s">
        <v>58</v>
      </c>
      <c r="N6" s="3" t="s">
        <v>10</v>
      </c>
      <c r="P6" s="3">
        <v>4</v>
      </c>
      <c r="Q6" s="3">
        <v>7</v>
      </c>
      <c r="S6" s="3" t="s">
        <v>51</v>
      </c>
      <c r="T6" s="3">
        <f>+AX29</f>
        <v>6</v>
      </c>
      <c r="U6" s="3">
        <f>COUNTIF(K$4:K$29,S6)+1</f>
        <v>4</v>
      </c>
      <c r="V6" s="3">
        <f>+BA29</f>
        <v>0</v>
      </c>
      <c r="W6" s="3">
        <f>+BB29</f>
        <v>6</v>
      </c>
      <c r="X6" s="3">
        <f>+BC29</f>
        <v>0</v>
      </c>
      <c r="Y6" s="3">
        <f t="shared" si="10"/>
        <v>0</v>
      </c>
      <c r="Z6" s="3">
        <f>+BD29</f>
        <v>83</v>
      </c>
      <c r="AA6" s="34">
        <f t="shared" si="23"/>
        <v>0.58208955223880599</v>
      </c>
      <c r="AB6" s="24">
        <f t="shared" si="11"/>
        <v>8</v>
      </c>
      <c r="AC6" s="24"/>
      <c r="AD6" s="37">
        <v>9.2100000000000009</v>
      </c>
      <c r="AE6" s="24">
        <f t="shared" si="12"/>
        <v>3</v>
      </c>
      <c r="AF6" s="25" t="str">
        <f t="shared" si="24"/>
        <v>Devon/Strafford</v>
      </c>
      <c r="AG6" s="25" t="s">
        <v>61</v>
      </c>
      <c r="AH6" s="1">
        <f t="shared" si="13"/>
        <v>3</v>
      </c>
      <c r="AI6" s="1" t="s">
        <v>42</v>
      </c>
      <c r="AJ6" s="9">
        <f t="shared" si="25"/>
        <v>0</v>
      </c>
      <c r="AK6" s="9">
        <f t="shared" si="26"/>
        <v>0</v>
      </c>
      <c r="AL6" s="9">
        <f t="shared" si="27"/>
        <v>0</v>
      </c>
      <c r="AM6" s="9">
        <f t="shared" si="28"/>
        <v>0</v>
      </c>
      <c r="AN6" s="9">
        <f t="shared" si="29"/>
        <v>0</v>
      </c>
      <c r="AO6" s="9">
        <f t="shared" si="14"/>
        <v>0</v>
      </c>
      <c r="AP6" s="9">
        <f t="shared" si="30"/>
        <v>0</v>
      </c>
      <c r="AQ6" s="8">
        <f t="shared" si="31"/>
        <v>1</v>
      </c>
      <c r="AR6" s="8">
        <f t="shared" si="32"/>
        <v>0</v>
      </c>
      <c r="AS6" s="8">
        <f t="shared" si="33"/>
        <v>1</v>
      </c>
      <c r="AT6" s="8">
        <f t="shared" si="34"/>
        <v>0</v>
      </c>
      <c r="AU6" s="8">
        <f t="shared" si="35"/>
        <v>1</v>
      </c>
      <c r="AV6" s="8">
        <f t="shared" si="15"/>
        <v>0</v>
      </c>
      <c r="AW6" s="8">
        <f t="shared" si="36"/>
        <v>6</v>
      </c>
      <c r="AX6" s="10">
        <f t="shared" si="37"/>
        <v>0</v>
      </c>
      <c r="AY6" s="10">
        <f t="shared" si="38"/>
        <v>0</v>
      </c>
      <c r="AZ6" s="10">
        <f t="shared" si="39"/>
        <v>0</v>
      </c>
      <c r="BA6" s="10">
        <f t="shared" si="40"/>
        <v>0</v>
      </c>
      <c r="BB6" s="10">
        <f t="shared" si="41"/>
        <v>0</v>
      </c>
      <c r="BC6" s="10">
        <f t="shared" si="16"/>
        <v>0</v>
      </c>
      <c r="BD6" s="10">
        <f t="shared" si="42"/>
        <v>0</v>
      </c>
      <c r="BE6" s="11">
        <f t="shared" si="43"/>
        <v>0</v>
      </c>
      <c r="BF6" s="11">
        <f t="shared" si="44"/>
        <v>0</v>
      </c>
      <c r="BG6" s="11">
        <f t="shared" si="45"/>
        <v>0</v>
      </c>
      <c r="BH6" s="11">
        <f t="shared" si="46"/>
        <v>0</v>
      </c>
      <c r="BI6" s="11">
        <f t="shared" si="47"/>
        <v>0</v>
      </c>
      <c r="BJ6" s="11">
        <f t="shared" si="17"/>
        <v>0</v>
      </c>
      <c r="BK6" s="11">
        <f t="shared" si="48"/>
        <v>0</v>
      </c>
      <c r="BL6" s="9">
        <f t="shared" si="49"/>
        <v>0</v>
      </c>
      <c r="BM6" s="9">
        <f t="shared" si="50"/>
        <v>0</v>
      </c>
      <c r="BN6" s="9">
        <f t="shared" si="51"/>
        <v>0</v>
      </c>
      <c r="BO6" s="9">
        <f t="shared" si="52"/>
        <v>0</v>
      </c>
      <c r="BP6" s="9">
        <f t="shared" si="53"/>
        <v>0</v>
      </c>
      <c r="BQ6" s="9">
        <f t="shared" si="18"/>
        <v>0</v>
      </c>
      <c r="BR6" s="9">
        <f t="shared" si="54"/>
        <v>0</v>
      </c>
      <c r="BS6" s="8">
        <f t="shared" si="55"/>
        <v>1</v>
      </c>
      <c r="BT6" s="8">
        <f t="shared" si="56"/>
        <v>1</v>
      </c>
      <c r="BU6" s="8">
        <f t="shared" si="57"/>
        <v>0</v>
      </c>
      <c r="BV6" s="8">
        <f t="shared" si="58"/>
        <v>1</v>
      </c>
      <c r="BW6" s="8">
        <f t="shared" si="59"/>
        <v>0</v>
      </c>
      <c r="BX6" s="8">
        <f t="shared" si="19"/>
        <v>0</v>
      </c>
      <c r="BY6" s="8">
        <f t="shared" si="60"/>
        <v>1</v>
      </c>
      <c r="BZ6" s="10">
        <f t="shared" si="61"/>
        <v>0</v>
      </c>
      <c r="CA6" s="10">
        <f t="shared" si="62"/>
        <v>0</v>
      </c>
      <c r="CB6" s="10">
        <f t="shared" si="63"/>
        <v>0</v>
      </c>
      <c r="CC6" s="10">
        <f t="shared" si="64"/>
        <v>0</v>
      </c>
      <c r="CD6" s="10">
        <f t="shared" si="65"/>
        <v>0</v>
      </c>
      <c r="CE6" s="10">
        <f t="shared" si="20"/>
        <v>0</v>
      </c>
      <c r="CF6" s="10">
        <f t="shared" si="66"/>
        <v>0</v>
      </c>
      <c r="CG6" s="11">
        <f t="shared" si="67"/>
        <v>0</v>
      </c>
      <c r="CH6" s="11">
        <f t="shared" si="68"/>
        <v>0</v>
      </c>
      <c r="CI6" s="11">
        <f t="shared" si="69"/>
        <v>0</v>
      </c>
      <c r="CJ6" s="11">
        <f t="shared" si="70"/>
        <v>0</v>
      </c>
      <c r="CK6" s="11">
        <f t="shared" si="71"/>
        <v>0</v>
      </c>
      <c r="CL6" s="11">
        <f t="shared" si="21"/>
        <v>0</v>
      </c>
      <c r="CM6" s="11">
        <f t="shared" si="72"/>
        <v>0</v>
      </c>
      <c r="CN6" s="1">
        <f t="shared" si="73"/>
        <v>2</v>
      </c>
    </row>
    <row r="7" spans="1:92" x14ac:dyDescent="0.25">
      <c r="A7" s="3">
        <f t="shared" si="74"/>
        <v>4</v>
      </c>
      <c r="B7" s="3" t="str">
        <f t="shared" si="22"/>
        <v>BB-JKB-4</v>
      </c>
      <c r="C7" s="3">
        <v>1</v>
      </c>
      <c r="D7" s="4">
        <f t="shared" si="7"/>
        <v>45115</v>
      </c>
      <c r="E7" s="5">
        <v>45115</v>
      </c>
      <c r="F7" s="6">
        <v>0.52083333333333337</v>
      </c>
      <c r="G7" s="6"/>
      <c r="H7" s="3" t="str">
        <f t="shared" si="8"/>
        <v>Exton</v>
      </c>
      <c r="I7" s="3">
        <v>6</v>
      </c>
      <c r="J7" s="3" t="s">
        <v>21</v>
      </c>
      <c r="K7" s="3" t="str">
        <f t="shared" si="9"/>
        <v>Berwyn-Paoli</v>
      </c>
      <c r="L7" s="3">
        <v>7</v>
      </c>
      <c r="M7" s="3" t="s">
        <v>59</v>
      </c>
      <c r="N7" s="3" t="s">
        <v>10</v>
      </c>
      <c r="P7" s="3">
        <v>5</v>
      </c>
      <c r="Q7" s="3">
        <v>6</v>
      </c>
      <c r="S7" s="3" t="s">
        <v>52</v>
      </c>
      <c r="T7" s="3">
        <f>+BE29</f>
        <v>6</v>
      </c>
      <c r="U7" s="3">
        <f>COUNTIF(K$4:K$29,S7)</f>
        <v>3</v>
      </c>
      <c r="V7" s="3">
        <f>+BH29</f>
        <v>2</v>
      </c>
      <c r="W7" s="3">
        <f>+BI29</f>
        <v>4</v>
      </c>
      <c r="X7" s="3">
        <f>+BJ29</f>
        <v>0</v>
      </c>
      <c r="Y7" s="3">
        <f t="shared" si="10"/>
        <v>4</v>
      </c>
      <c r="Z7" s="3">
        <f>+BK29</f>
        <v>30</v>
      </c>
      <c r="AA7" s="34">
        <f t="shared" si="23"/>
        <v>4.8457711442786069</v>
      </c>
      <c r="AB7" s="24">
        <f t="shared" si="11"/>
        <v>6</v>
      </c>
      <c r="AC7" s="24"/>
      <c r="AD7" s="37">
        <v>9.43</v>
      </c>
      <c r="AE7" s="24">
        <f t="shared" si="12"/>
        <v>5</v>
      </c>
      <c r="AF7" s="25" t="str">
        <f t="shared" si="24"/>
        <v>Exton</v>
      </c>
      <c r="AG7" s="25" t="s">
        <v>60</v>
      </c>
      <c r="AH7" s="1">
        <f t="shared" si="13"/>
        <v>3</v>
      </c>
      <c r="AI7" s="1" t="s">
        <v>42</v>
      </c>
      <c r="AJ7" s="9">
        <f>IF(OR($H7=AJ$1,$K7=AJ$1),1,0)</f>
        <v>1</v>
      </c>
      <c r="AK7" s="9">
        <f>IF(AND(AJ7=1,$K7=AJ$1),1,0)</f>
        <v>1</v>
      </c>
      <c r="AL7" s="9">
        <f>IF(AND(AJ7=1,$H7=AJ$1),1,0)</f>
        <v>0</v>
      </c>
      <c r="AM7" s="9">
        <f>IF(OR(AND($H7=AJ$1,$I7&gt;$L7),AND($K7=AJ$1,$I7&lt;$L7)),1,0)</f>
        <v>1</v>
      </c>
      <c r="AN7" s="9">
        <f>IF(OR(AND($H7=AJ$1,$I7&lt;$L7),AND($K7=AJ$1,$I7&gt;$L7)),1,0)</f>
        <v>0</v>
      </c>
      <c r="AO7" s="9">
        <f t="shared" si="14"/>
        <v>0</v>
      </c>
      <c r="AP7" s="9">
        <f t="shared" si="30"/>
        <v>6</v>
      </c>
      <c r="AQ7" s="8">
        <f>IF(OR($H7=AQ$1,$K7=AQ$1),1,0)</f>
        <v>0</v>
      </c>
      <c r="AR7" s="8">
        <f>IF(AND(AQ7=1,$K7=AQ$1),1,0)</f>
        <v>0</v>
      </c>
      <c r="AS7" s="8">
        <f>IF(AND(AQ7=1,$H7=AQ$1),1,0)</f>
        <v>0</v>
      </c>
      <c r="AT7" s="8">
        <f>IF(OR(AND($H7=AQ$1,$I7&gt;$L7),AND($K7=AQ$1,$I7&lt;$L7)),1,0)</f>
        <v>0</v>
      </c>
      <c r="AU7" s="8">
        <f>IF(OR(AND($H7=AQ$1,$I7&lt;$L7),AND($K7=AQ$1,$I7&gt;$L7)),1,0)</f>
        <v>0</v>
      </c>
      <c r="AV7" s="8">
        <f t="shared" si="15"/>
        <v>0</v>
      </c>
      <c r="AW7" s="8">
        <f t="shared" si="36"/>
        <v>0</v>
      </c>
      <c r="AX7" s="10">
        <f>IF(OR($H7=AX$1,$K7=AX$1),1,0)</f>
        <v>0</v>
      </c>
      <c r="AY7" s="10">
        <f>IF(AND(AX7=1,$K7=AX$1),1,0)</f>
        <v>0</v>
      </c>
      <c r="AZ7" s="10">
        <f>IF(AND(AX7=1,$H7=AX$1),1,0)</f>
        <v>0</v>
      </c>
      <c r="BA7" s="10">
        <f>IF(OR(AND($H7=AX$1,$I7&gt;$L7),AND($K7=AX$1,$I7&lt;$L7)),1,0)</f>
        <v>0</v>
      </c>
      <c r="BB7" s="10">
        <f>IF(OR(AND($H7=AX$1,$I7&lt;$L7),AND($K7=AX$1,$I7&gt;$L7)),1,0)</f>
        <v>0</v>
      </c>
      <c r="BC7" s="10">
        <f t="shared" si="16"/>
        <v>0</v>
      </c>
      <c r="BD7" s="10">
        <f t="shared" si="42"/>
        <v>0</v>
      </c>
      <c r="BE7" s="11">
        <f>IF(OR($H7=BE$1,$K7=BE$1),1,0)</f>
        <v>1</v>
      </c>
      <c r="BF7" s="11">
        <f>IF(AND(BE7=1,$K7=BE$1),1,0)</f>
        <v>0</v>
      </c>
      <c r="BG7" s="11">
        <f>IF(AND(BE7=1,$H7=BE$1),1,0)</f>
        <v>1</v>
      </c>
      <c r="BH7" s="11">
        <f>IF(OR(AND($H7=BE$1,$I7&gt;$L7),AND($K7=BE$1,$I7&lt;$L7)),1,0)</f>
        <v>0</v>
      </c>
      <c r="BI7" s="11">
        <f>IF(OR(AND($H7=BE$1,$I7&lt;$L7),AND($K7=BE$1,$I7&gt;$L7)),1,0)</f>
        <v>1</v>
      </c>
      <c r="BJ7" s="11">
        <f t="shared" si="17"/>
        <v>0</v>
      </c>
      <c r="BK7" s="11">
        <f t="shared" si="48"/>
        <v>7</v>
      </c>
      <c r="BL7" s="9">
        <f>IF(OR($H7=BL$1,$K7=BL$1),1,0)</f>
        <v>0</v>
      </c>
      <c r="BM7" s="9">
        <f>IF(AND(BL7=1,$K7=BL$1),1,0)</f>
        <v>0</v>
      </c>
      <c r="BN7" s="9">
        <f>IF(AND(BL7=1,$H7=BL$1),1,0)</f>
        <v>0</v>
      </c>
      <c r="BO7" s="9">
        <f>IF(OR(AND($H7=BL$1,$I7&gt;$L7),AND($K7=BL$1,$I7&lt;$L7)),1,0)</f>
        <v>0</v>
      </c>
      <c r="BP7" s="9">
        <f>IF(OR(AND($H7=BL$1,$I7&lt;$L7),AND($K7=BL$1,$I7&gt;$L7)),1,0)</f>
        <v>0</v>
      </c>
      <c r="BQ7" s="9">
        <f t="shared" si="18"/>
        <v>0</v>
      </c>
      <c r="BR7" s="9">
        <f t="shared" si="54"/>
        <v>0</v>
      </c>
      <c r="BS7" s="8">
        <f>IF(OR($H7=BS$1,$K7=BS$1),1,0)</f>
        <v>0</v>
      </c>
      <c r="BT7" s="8">
        <f>IF(AND(BS7=1,$K7=BS$1),1,0)</f>
        <v>0</v>
      </c>
      <c r="BU7" s="8">
        <f>IF(AND(BS7=1,$H7=BS$1),1,0)</f>
        <v>0</v>
      </c>
      <c r="BV7" s="8">
        <f>IF(OR(AND($H7=BS$1,$I7&gt;$L7),AND($K7=BS$1,$I7&lt;$L7)),1,0)</f>
        <v>0</v>
      </c>
      <c r="BW7" s="8">
        <f>IF(OR(AND($H7=BS$1,$I7&lt;$L7),AND($K7=BS$1,$I7&gt;$L7)),1,0)</f>
        <v>0</v>
      </c>
      <c r="BX7" s="8">
        <f t="shared" si="19"/>
        <v>0</v>
      </c>
      <c r="BY7" s="8">
        <f t="shared" si="60"/>
        <v>0</v>
      </c>
      <c r="BZ7" s="10">
        <f>IF(OR($H7=BZ$1,$K7=BZ$1),1,0)</f>
        <v>0</v>
      </c>
      <c r="CA7" s="10">
        <f>IF(AND(BZ7=1,$K7=BZ$1),1,0)</f>
        <v>0</v>
      </c>
      <c r="CB7" s="10">
        <f>IF(AND(BZ7=1,$H7=BZ$1),1,0)</f>
        <v>0</v>
      </c>
      <c r="CC7" s="10">
        <f>IF(OR(AND($H7=BZ$1,$I7&gt;$L7),AND($K7=BZ$1,$I7&lt;$L7)),1,0)</f>
        <v>0</v>
      </c>
      <c r="CD7" s="10">
        <f>IF(OR(AND($H7=BZ$1,$I7&lt;$L7),AND($K7=BZ$1,$I7&gt;$L7)),1,0)</f>
        <v>0</v>
      </c>
      <c r="CE7" s="10">
        <f t="shared" si="20"/>
        <v>0</v>
      </c>
      <c r="CF7" s="10">
        <f t="shared" si="66"/>
        <v>0</v>
      </c>
      <c r="CG7" s="11">
        <f>IF(OR($H7=CG$1,$K7=CG$1),1,0)</f>
        <v>0</v>
      </c>
      <c r="CH7" s="11">
        <f>IF(AND(CG7=1,$K7=CG$1),1,0)</f>
        <v>0</v>
      </c>
      <c r="CI7" s="11">
        <f>IF(AND(CG7=1,$H7=CG$1),1,0)</f>
        <v>0</v>
      </c>
      <c r="CJ7" s="11">
        <f>IF(OR(AND($H7=CG$1,$I7&gt;$L7),AND($K7=CG$1,$I7&lt;$L7)),1,0)</f>
        <v>0</v>
      </c>
      <c r="CK7" s="11">
        <f>IF(OR(AND($H7=CG$1,$I7&lt;$L7),AND($K7=CG$1,$I7&gt;$L7)),1,0)</f>
        <v>0</v>
      </c>
      <c r="CL7" s="11">
        <f t="shared" si="21"/>
        <v>0</v>
      </c>
      <c r="CM7" s="11">
        <f t="shared" si="72"/>
        <v>0</v>
      </c>
      <c r="CN7" s="1">
        <f t="shared" si="73"/>
        <v>2</v>
      </c>
    </row>
    <row r="8" spans="1:92" x14ac:dyDescent="0.25">
      <c r="A8" s="12">
        <f t="shared" si="74"/>
        <v>5</v>
      </c>
      <c r="B8" s="12" t="str">
        <f t="shared" si="22"/>
        <v>BB-JKB-5</v>
      </c>
      <c r="C8" s="12">
        <v>2</v>
      </c>
      <c r="D8" s="41">
        <f t="shared" si="7"/>
        <v>45122</v>
      </c>
      <c r="E8" s="42">
        <v>45122</v>
      </c>
      <c r="F8" s="43">
        <v>0.47916666666666669</v>
      </c>
      <c r="G8" s="15"/>
      <c r="H8" s="12" t="str">
        <f t="shared" si="8"/>
        <v>Upper Providence</v>
      </c>
      <c r="I8" s="12">
        <v>6</v>
      </c>
      <c r="J8" s="12" t="s">
        <v>21</v>
      </c>
      <c r="K8" s="12" t="str">
        <f t="shared" si="9"/>
        <v>Devon/Strafford</v>
      </c>
      <c r="L8" s="12">
        <v>0</v>
      </c>
      <c r="M8" s="12" t="s">
        <v>61</v>
      </c>
      <c r="N8" s="12" t="s">
        <v>10</v>
      </c>
      <c r="P8" s="12">
        <v>1</v>
      </c>
      <c r="Q8" s="12">
        <v>3</v>
      </c>
      <c r="S8" s="3" t="s">
        <v>38</v>
      </c>
      <c r="T8" s="3">
        <f>+BL29</f>
        <v>6</v>
      </c>
      <c r="U8" s="3">
        <f>COUNTIF(K$4:K$29,S8)</f>
        <v>3</v>
      </c>
      <c r="V8" s="3">
        <f>+BO29</f>
        <v>4</v>
      </c>
      <c r="W8" s="3">
        <f>+BP29</f>
        <v>2</v>
      </c>
      <c r="X8" s="3">
        <f>+BQ29</f>
        <v>0</v>
      </c>
      <c r="Y8" s="3">
        <f t="shared" si="10"/>
        <v>8</v>
      </c>
      <c r="Z8" s="3">
        <f>+BR29</f>
        <v>34</v>
      </c>
      <c r="AA8" s="34">
        <f t="shared" si="23"/>
        <v>8.8258706467661696</v>
      </c>
      <c r="AB8" s="24">
        <f t="shared" si="11"/>
        <v>3</v>
      </c>
      <c r="AC8" s="24"/>
      <c r="AD8" s="37">
        <v>8.6300000000000008</v>
      </c>
      <c r="AE8" s="24">
        <f t="shared" si="12"/>
        <v>2</v>
      </c>
      <c r="AF8" s="25" t="str">
        <f t="shared" si="24"/>
        <v>Great Valley 1</v>
      </c>
      <c r="AG8" s="25" t="s">
        <v>58</v>
      </c>
      <c r="AH8" s="1">
        <f t="shared" si="13"/>
        <v>6</v>
      </c>
      <c r="AI8" s="1" t="s">
        <v>42</v>
      </c>
      <c r="AJ8" s="9">
        <f t="shared" si="25"/>
        <v>0</v>
      </c>
      <c r="AK8" s="9">
        <f t="shared" si="26"/>
        <v>0</v>
      </c>
      <c r="AL8" s="9">
        <f t="shared" si="27"/>
        <v>0</v>
      </c>
      <c r="AM8" s="9">
        <f t="shared" si="28"/>
        <v>0</v>
      </c>
      <c r="AN8" s="9">
        <f t="shared" si="29"/>
        <v>0</v>
      </c>
      <c r="AO8" s="9">
        <f t="shared" si="14"/>
        <v>0</v>
      </c>
      <c r="AP8" s="9">
        <f t="shared" si="30"/>
        <v>0</v>
      </c>
      <c r="AQ8" s="8">
        <f t="shared" si="31"/>
        <v>0</v>
      </c>
      <c r="AR8" s="8">
        <f t="shared" si="32"/>
        <v>0</v>
      </c>
      <c r="AS8" s="8">
        <f t="shared" si="33"/>
        <v>0</v>
      </c>
      <c r="AT8" s="8">
        <f t="shared" si="34"/>
        <v>0</v>
      </c>
      <c r="AU8" s="8">
        <f t="shared" si="35"/>
        <v>0</v>
      </c>
      <c r="AV8" s="8">
        <f t="shared" si="15"/>
        <v>0</v>
      </c>
      <c r="AW8" s="8">
        <f t="shared" si="36"/>
        <v>0</v>
      </c>
      <c r="AX8" s="10">
        <f t="shared" si="37"/>
        <v>1</v>
      </c>
      <c r="AY8" s="10">
        <f t="shared" si="38"/>
        <v>1</v>
      </c>
      <c r="AZ8" s="10">
        <f t="shared" si="39"/>
        <v>0</v>
      </c>
      <c r="BA8" s="10">
        <f t="shared" si="40"/>
        <v>0</v>
      </c>
      <c r="BB8" s="10">
        <f t="shared" si="41"/>
        <v>1</v>
      </c>
      <c r="BC8" s="10">
        <f t="shared" si="16"/>
        <v>0</v>
      </c>
      <c r="BD8" s="10">
        <f t="shared" si="42"/>
        <v>6</v>
      </c>
      <c r="BE8" s="11">
        <f t="shared" si="43"/>
        <v>0</v>
      </c>
      <c r="BF8" s="11">
        <f t="shared" si="44"/>
        <v>0</v>
      </c>
      <c r="BG8" s="11">
        <f t="shared" si="45"/>
        <v>0</v>
      </c>
      <c r="BH8" s="11">
        <f t="shared" si="46"/>
        <v>0</v>
      </c>
      <c r="BI8" s="11">
        <f t="shared" si="47"/>
        <v>0</v>
      </c>
      <c r="BJ8" s="11">
        <f t="shared" si="17"/>
        <v>0</v>
      </c>
      <c r="BK8" s="11">
        <f t="shared" si="48"/>
        <v>0</v>
      </c>
      <c r="BL8" s="9">
        <f t="shared" si="49"/>
        <v>0</v>
      </c>
      <c r="BM8" s="9">
        <f t="shared" si="50"/>
        <v>0</v>
      </c>
      <c r="BN8" s="9">
        <f t="shared" si="51"/>
        <v>0</v>
      </c>
      <c r="BO8" s="9">
        <f t="shared" si="52"/>
        <v>0</v>
      </c>
      <c r="BP8" s="9">
        <f t="shared" si="53"/>
        <v>0</v>
      </c>
      <c r="BQ8" s="9">
        <f t="shared" si="18"/>
        <v>0</v>
      </c>
      <c r="BR8" s="9">
        <f t="shared" si="54"/>
        <v>0</v>
      </c>
      <c r="BS8" s="8">
        <f t="shared" si="55"/>
        <v>0</v>
      </c>
      <c r="BT8" s="8">
        <f t="shared" si="56"/>
        <v>0</v>
      </c>
      <c r="BU8" s="8">
        <f t="shared" si="57"/>
        <v>0</v>
      </c>
      <c r="BV8" s="8">
        <f t="shared" si="58"/>
        <v>0</v>
      </c>
      <c r="BW8" s="8">
        <f t="shared" si="59"/>
        <v>0</v>
      </c>
      <c r="BX8" s="8">
        <f t="shared" si="19"/>
        <v>0</v>
      </c>
      <c r="BY8" s="8">
        <f t="shared" si="60"/>
        <v>0</v>
      </c>
      <c r="BZ8" s="10">
        <f t="shared" si="61"/>
        <v>0</v>
      </c>
      <c r="CA8" s="10">
        <f t="shared" si="62"/>
        <v>0</v>
      </c>
      <c r="CB8" s="10">
        <f t="shared" si="63"/>
        <v>0</v>
      </c>
      <c r="CC8" s="10">
        <f t="shared" si="64"/>
        <v>0</v>
      </c>
      <c r="CD8" s="10">
        <f t="shared" si="65"/>
        <v>0</v>
      </c>
      <c r="CE8" s="10">
        <f t="shared" si="20"/>
        <v>0</v>
      </c>
      <c r="CF8" s="10">
        <f t="shared" si="66"/>
        <v>0</v>
      </c>
      <c r="CG8" s="11">
        <f t="shared" si="67"/>
        <v>1</v>
      </c>
      <c r="CH8" s="11">
        <f t="shared" si="68"/>
        <v>0</v>
      </c>
      <c r="CI8" s="11">
        <f t="shared" si="69"/>
        <v>1</v>
      </c>
      <c r="CJ8" s="11">
        <f t="shared" si="70"/>
        <v>1</v>
      </c>
      <c r="CK8" s="11">
        <f t="shared" si="71"/>
        <v>0</v>
      </c>
      <c r="CL8" s="11">
        <f t="shared" si="21"/>
        <v>0</v>
      </c>
      <c r="CM8" s="11">
        <f t="shared" si="72"/>
        <v>0</v>
      </c>
      <c r="CN8" s="1">
        <f t="shared" si="73"/>
        <v>2</v>
      </c>
    </row>
    <row r="9" spans="1:92" x14ac:dyDescent="0.25">
      <c r="A9" s="12">
        <f t="shared" si="74"/>
        <v>6</v>
      </c>
      <c r="B9" s="12" t="str">
        <f t="shared" si="22"/>
        <v>BB-JKB-6</v>
      </c>
      <c r="C9" s="12">
        <v>2</v>
      </c>
      <c r="D9" s="41">
        <f t="shared" si="7"/>
        <v>45122</v>
      </c>
      <c r="E9" s="42">
        <v>45122</v>
      </c>
      <c r="F9" s="44">
        <v>0.60416666666666663</v>
      </c>
      <c r="G9" s="15"/>
      <c r="H9" s="12" t="str">
        <f t="shared" si="8"/>
        <v>Chester Valley</v>
      </c>
      <c r="I9" s="12">
        <v>4</v>
      </c>
      <c r="J9" s="12" t="s">
        <v>21</v>
      </c>
      <c r="K9" s="12" t="str">
        <f t="shared" si="9"/>
        <v>Great Valley 1</v>
      </c>
      <c r="L9" s="12">
        <v>7</v>
      </c>
      <c r="M9" s="12" t="s">
        <v>58</v>
      </c>
      <c r="N9" s="12" t="s">
        <v>10</v>
      </c>
      <c r="P9" s="12">
        <v>4</v>
      </c>
      <c r="Q9" s="12">
        <v>2</v>
      </c>
      <c r="S9" s="3" t="s">
        <v>39</v>
      </c>
      <c r="T9" s="3">
        <f>+BS29</f>
        <v>6</v>
      </c>
      <c r="U9" s="3">
        <f>COUNTIF(K$4:K$29,S9)</f>
        <v>3</v>
      </c>
      <c r="V9" s="3">
        <f>+BV29</f>
        <v>6</v>
      </c>
      <c r="W9" s="3">
        <f>+BW29</f>
        <v>0</v>
      </c>
      <c r="X9" s="3">
        <f>+BX29</f>
        <v>0</v>
      </c>
      <c r="Y9" s="3">
        <f t="shared" si="10"/>
        <v>12</v>
      </c>
      <c r="Z9" s="3">
        <f>+BY29</f>
        <v>29</v>
      </c>
      <c r="AA9" s="34">
        <f t="shared" si="23"/>
        <v>12.850746268656717</v>
      </c>
      <c r="AB9" s="24">
        <f t="shared" si="11"/>
        <v>1</v>
      </c>
      <c r="AC9" s="24"/>
      <c r="AD9" s="37">
        <v>12.51</v>
      </c>
      <c r="AE9" s="24">
        <f t="shared" si="12"/>
        <v>7</v>
      </c>
      <c r="AF9" s="25" t="str">
        <f t="shared" si="24"/>
        <v>Great Valley 2</v>
      </c>
      <c r="AG9" s="25"/>
      <c r="AH9" s="1">
        <f t="shared" si="13"/>
        <v>0</v>
      </c>
      <c r="AI9" s="1" t="s">
        <v>42</v>
      </c>
      <c r="AJ9" s="9">
        <f t="shared" si="25"/>
        <v>0</v>
      </c>
      <c r="AK9" s="9">
        <f t="shared" si="26"/>
        <v>0</v>
      </c>
      <c r="AL9" s="9">
        <f t="shared" si="27"/>
        <v>0</v>
      </c>
      <c r="AM9" s="9">
        <f t="shared" si="28"/>
        <v>0</v>
      </c>
      <c r="AN9" s="9">
        <f t="shared" si="29"/>
        <v>0</v>
      </c>
      <c r="AO9" s="9">
        <f t="shared" si="14"/>
        <v>0</v>
      </c>
      <c r="AP9" s="9">
        <f t="shared" si="30"/>
        <v>0</v>
      </c>
      <c r="AQ9" s="8">
        <f t="shared" si="31"/>
        <v>1</v>
      </c>
      <c r="AR9" s="8">
        <f t="shared" si="32"/>
        <v>0</v>
      </c>
      <c r="AS9" s="8">
        <f t="shared" si="33"/>
        <v>1</v>
      </c>
      <c r="AT9" s="8">
        <f t="shared" si="34"/>
        <v>0</v>
      </c>
      <c r="AU9" s="8">
        <f t="shared" si="35"/>
        <v>1</v>
      </c>
      <c r="AV9" s="8">
        <f t="shared" si="15"/>
        <v>0</v>
      </c>
      <c r="AW9" s="8">
        <f t="shared" si="36"/>
        <v>7</v>
      </c>
      <c r="AX9" s="10">
        <f t="shared" si="37"/>
        <v>0</v>
      </c>
      <c r="AY9" s="10">
        <f t="shared" si="38"/>
        <v>0</v>
      </c>
      <c r="AZ9" s="10">
        <f t="shared" si="39"/>
        <v>0</v>
      </c>
      <c r="BA9" s="10">
        <f t="shared" si="40"/>
        <v>0</v>
      </c>
      <c r="BB9" s="10">
        <f t="shared" si="41"/>
        <v>0</v>
      </c>
      <c r="BC9" s="10">
        <f t="shared" si="16"/>
        <v>0</v>
      </c>
      <c r="BD9" s="10">
        <f t="shared" si="42"/>
        <v>0</v>
      </c>
      <c r="BE9" s="11">
        <f t="shared" si="43"/>
        <v>0</v>
      </c>
      <c r="BF9" s="11">
        <f t="shared" si="44"/>
        <v>0</v>
      </c>
      <c r="BG9" s="11">
        <f t="shared" si="45"/>
        <v>0</v>
      </c>
      <c r="BH9" s="11">
        <f t="shared" si="46"/>
        <v>0</v>
      </c>
      <c r="BI9" s="11">
        <f t="shared" si="47"/>
        <v>0</v>
      </c>
      <c r="BJ9" s="11">
        <f t="shared" si="17"/>
        <v>0</v>
      </c>
      <c r="BK9" s="11">
        <f t="shared" si="48"/>
        <v>0</v>
      </c>
      <c r="BL9" s="9">
        <f t="shared" si="49"/>
        <v>1</v>
      </c>
      <c r="BM9" s="9">
        <f t="shared" si="50"/>
        <v>1</v>
      </c>
      <c r="BN9" s="9">
        <f t="shared" si="51"/>
        <v>0</v>
      </c>
      <c r="BO9" s="9">
        <f t="shared" si="52"/>
        <v>1</v>
      </c>
      <c r="BP9" s="9">
        <f t="shared" si="53"/>
        <v>0</v>
      </c>
      <c r="BQ9" s="9">
        <f t="shared" si="18"/>
        <v>0</v>
      </c>
      <c r="BR9" s="9">
        <f t="shared" si="54"/>
        <v>4</v>
      </c>
      <c r="BS9" s="8">
        <f t="shared" si="55"/>
        <v>0</v>
      </c>
      <c r="BT9" s="8">
        <f t="shared" si="56"/>
        <v>0</v>
      </c>
      <c r="BU9" s="8">
        <f t="shared" si="57"/>
        <v>0</v>
      </c>
      <c r="BV9" s="8">
        <f t="shared" si="58"/>
        <v>0</v>
      </c>
      <c r="BW9" s="8">
        <f t="shared" si="59"/>
        <v>0</v>
      </c>
      <c r="BX9" s="8">
        <f t="shared" si="19"/>
        <v>0</v>
      </c>
      <c r="BY9" s="8">
        <f t="shared" si="60"/>
        <v>0</v>
      </c>
      <c r="BZ9" s="10">
        <f t="shared" si="61"/>
        <v>0</v>
      </c>
      <c r="CA9" s="10">
        <f t="shared" si="62"/>
        <v>0</v>
      </c>
      <c r="CB9" s="10">
        <f t="shared" si="63"/>
        <v>0</v>
      </c>
      <c r="CC9" s="10">
        <f t="shared" si="64"/>
        <v>0</v>
      </c>
      <c r="CD9" s="10">
        <f t="shared" si="65"/>
        <v>0</v>
      </c>
      <c r="CE9" s="10">
        <f t="shared" si="20"/>
        <v>0</v>
      </c>
      <c r="CF9" s="10">
        <f t="shared" si="66"/>
        <v>0</v>
      </c>
      <c r="CG9" s="11">
        <f t="shared" si="67"/>
        <v>0</v>
      </c>
      <c r="CH9" s="11">
        <f t="shared" si="68"/>
        <v>0</v>
      </c>
      <c r="CI9" s="11">
        <f t="shared" si="69"/>
        <v>0</v>
      </c>
      <c r="CJ9" s="11">
        <f t="shared" si="70"/>
        <v>0</v>
      </c>
      <c r="CK9" s="11">
        <f t="shared" si="71"/>
        <v>0</v>
      </c>
      <c r="CL9" s="11">
        <f t="shared" si="21"/>
        <v>0</v>
      </c>
      <c r="CM9" s="11">
        <f t="shared" si="72"/>
        <v>0</v>
      </c>
      <c r="CN9" s="1">
        <f t="shared" si="73"/>
        <v>2</v>
      </c>
    </row>
    <row r="10" spans="1:92" x14ac:dyDescent="0.25">
      <c r="A10" s="12">
        <f t="shared" si="74"/>
        <v>7</v>
      </c>
      <c r="B10" s="12" t="str">
        <f t="shared" si="22"/>
        <v>BB-JKB-7</v>
      </c>
      <c r="C10" s="12">
        <v>2</v>
      </c>
      <c r="D10" s="41">
        <f t="shared" si="7"/>
        <v>45122</v>
      </c>
      <c r="E10" s="42">
        <v>45122</v>
      </c>
      <c r="F10" s="43">
        <v>0.39583333333333331</v>
      </c>
      <c r="G10" s="15"/>
      <c r="H10" s="12" t="str">
        <f t="shared" si="8"/>
        <v>Exton</v>
      </c>
      <c r="I10" s="12">
        <v>0</v>
      </c>
      <c r="J10" s="12" t="s">
        <v>21</v>
      </c>
      <c r="K10" s="12" t="str">
        <f t="shared" si="9"/>
        <v>Radnor-Wayne</v>
      </c>
      <c r="L10" s="12">
        <v>6</v>
      </c>
      <c r="M10" s="12" t="s">
        <v>34</v>
      </c>
      <c r="N10" s="12" t="s">
        <v>10</v>
      </c>
      <c r="P10" s="12">
        <v>5</v>
      </c>
      <c r="Q10" s="12">
        <v>8</v>
      </c>
      <c r="S10" s="3" t="s">
        <v>34</v>
      </c>
      <c r="T10" s="3">
        <f>+BZ29</f>
        <v>6</v>
      </c>
      <c r="U10" s="3">
        <f>COUNTIF(K$4:K$29,S10)+2</f>
        <v>6</v>
      </c>
      <c r="V10" s="3">
        <f>+CC29</f>
        <v>3</v>
      </c>
      <c r="W10" s="3">
        <f>+CD29</f>
        <v>3</v>
      </c>
      <c r="X10" s="3">
        <f>+CE29</f>
        <v>0</v>
      </c>
      <c r="Y10" s="3">
        <f t="shared" si="10"/>
        <v>6</v>
      </c>
      <c r="Z10" s="3">
        <f>+CF29</f>
        <v>38</v>
      </c>
      <c r="AA10" s="34">
        <f t="shared" si="23"/>
        <v>6.8059701492537314</v>
      </c>
      <c r="AB10" s="24">
        <f t="shared" si="11"/>
        <v>4</v>
      </c>
      <c r="AC10" s="24"/>
      <c r="AD10" s="37">
        <v>16.53</v>
      </c>
      <c r="AE10" s="24">
        <f t="shared" si="12"/>
        <v>8</v>
      </c>
      <c r="AF10" s="25" t="str">
        <f t="shared" si="24"/>
        <v>Radnor-Wayne</v>
      </c>
      <c r="AG10" s="25" t="s">
        <v>34</v>
      </c>
      <c r="AH10" s="1">
        <f t="shared" si="13"/>
        <v>4</v>
      </c>
      <c r="AI10" s="1" t="s">
        <v>42</v>
      </c>
      <c r="AJ10" s="9">
        <f>IF(OR($H10=AJ$1,$K10=AJ$1),1,0)</f>
        <v>0</v>
      </c>
      <c r="AK10" s="9">
        <f>IF(AND(AJ10=1,$K10=AJ$1),1,0)</f>
        <v>0</v>
      </c>
      <c r="AL10" s="9">
        <f>IF(AND(AJ10=1,$H10=AJ$1),1,0)</f>
        <v>0</v>
      </c>
      <c r="AM10" s="9">
        <f>IF(OR(AND($H10=AJ$1,$I10&gt;$L10),AND($K10=AJ$1,$I10&lt;$L10)),1,0)</f>
        <v>0</v>
      </c>
      <c r="AN10" s="9">
        <f>IF(OR(AND($H10=AJ$1,$I10&lt;$L10),AND($K10=AJ$1,$I10&gt;$L10)),1,0)</f>
        <v>0</v>
      </c>
      <c r="AO10" s="9">
        <f t="shared" si="14"/>
        <v>0</v>
      </c>
      <c r="AP10" s="9">
        <f t="shared" si="30"/>
        <v>0</v>
      </c>
      <c r="AQ10" s="8">
        <f>IF(OR($H10=AQ$1,$K10=AQ$1),1,0)</f>
        <v>0</v>
      </c>
      <c r="AR10" s="8">
        <f>IF(AND(AQ10=1,$K10=AQ$1),1,0)</f>
        <v>0</v>
      </c>
      <c r="AS10" s="8">
        <f>IF(AND(AQ10=1,$H10=AQ$1),1,0)</f>
        <v>0</v>
      </c>
      <c r="AT10" s="8">
        <f>IF(OR(AND($H10=AQ$1,$I10&gt;$L10),AND($K10=AQ$1,$I10&lt;$L10)),1,0)</f>
        <v>0</v>
      </c>
      <c r="AU10" s="8">
        <f>IF(OR(AND($H10=AQ$1,$I10&lt;$L10),AND($K10=AQ$1,$I10&gt;$L10)),1,0)</f>
        <v>0</v>
      </c>
      <c r="AV10" s="8">
        <f t="shared" si="15"/>
        <v>0</v>
      </c>
      <c r="AW10" s="8">
        <f t="shared" si="36"/>
        <v>0</v>
      </c>
      <c r="AX10" s="10">
        <f>IF(OR($H10=AX$1,$K10=AX$1),1,0)</f>
        <v>0</v>
      </c>
      <c r="AY10" s="10">
        <f>IF(AND(AX10=1,$K10=AX$1),1,0)</f>
        <v>0</v>
      </c>
      <c r="AZ10" s="10">
        <f>IF(AND(AX10=1,$H10=AX$1),1,0)</f>
        <v>0</v>
      </c>
      <c r="BA10" s="10">
        <f>IF(OR(AND($H10=AX$1,$I10&gt;$L10),AND($K10=AX$1,$I10&lt;$L10)),1,0)</f>
        <v>0</v>
      </c>
      <c r="BB10" s="10">
        <f>IF(OR(AND($H10=AX$1,$I10&lt;$L10),AND($K10=AX$1,$I10&gt;$L10)),1,0)</f>
        <v>0</v>
      </c>
      <c r="BC10" s="10">
        <f t="shared" si="16"/>
        <v>0</v>
      </c>
      <c r="BD10" s="10">
        <f t="shared" si="42"/>
        <v>0</v>
      </c>
      <c r="BE10" s="11">
        <f>IF(OR($H10=BE$1,$K10=BE$1),1,0)</f>
        <v>1</v>
      </c>
      <c r="BF10" s="11">
        <f>IF(AND(BE10=1,$K10=BE$1),1,0)</f>
        <v>0</v>
      </c>
      <c r="BG10" s="11">
        <f>IF(AND(BE10=1,$H10=BE$1),1,0)</f>
        <v>1</v>
      </c>
      <c r="BH10" s="11">
        <f>IF(OR(AND($H10=BE$1,$I10&gt;$L10),AND($K10=BE$1,$I10&lt;$L10)),1,0)</f>
        <v>0</v>
      </c>
      <c r="BI10" s="11">
        <f>IF(OR(AND($H10=BE$1,$I10&lt;$L10),AND($K10=BE$1,$I10&gt;$L10)),1,0)</f>
        <v>1</v>
      </c>
      <c r="BJ10" s="11">
        <f t="shared" si="17"/>
        <v>0</v>
      </c>
      <c r="BK10" s="11">
        <f t="shared" si="48"/>
        <v>6</v>
      </c>
      <c r="BL10" s="9">
        <f>IF(OR($H10=BL$1,$K10=BL$1),1,0)</f>
        <v>0</v>
      </c>
      <c r="BM10" s="9">
        <f>IF(AND(BL10=1,$K10=BL$1),1,0)</f>
        <v>0</v>
      </c>
      <c r="BN10" s="9">
        <f>IF(AND(BL10=1,$H10=BL$1),1,0)</f>
        <v>0</v>
      </c>
      <c r="BO10" s="9">
        <f>IF(OR(AND($H10=BL$1,$I10&gt;$L10),AND($K10=BL$1,$I10&lt;$L10)),1,0)</f>
        <v>0</v>
      </c>
      <c r="BP10" s="9">
        <f>IF(OR(AND($H10=BL$1,$I10&lt;$L10),AND($K10=BL$1,$I10&gt;$L10)),1,0)</f>
        <v>0</v>
      </c>
      <c r="BQ10" s="9">
        <f t="shared" si="18"/>
        <v>0</v>
      </c>
      <c r="BR10" s="9">
        <f t="shared" si="54"/>
        <v>0</v>
      </c>
      <c r="BS10" s="8">
        <f>IF(OR($H10=BS$1,$K10=BS$1),1,0)</f>
        <v>0</v>
      </c>
      <c r="BT10" s="8">
        <f>IF(AND(BS10=1,$K10=BS$1),1,0)</f>
        <v>0</v>
      </c>
      <c r="BU10" s="8">
        <f>IF(AND(BS10=1,$H10=BS$1),1,0)</f>
        <v>0</v>
      </c>
      <c r="BV10" s="8">
        <f>IF(OR(AND($H10=BS$1,$I10&gt;$L10),AND($K10=BS$1,$I10&lt;$L10)),1,0)</f>
        <v>0</v>
      </c>
      <c r="BW10" s="8">
        <f>IF(OR(AND($H10=BS$1,$I10&lt;$L10),AND($K10=BS$1,$I10&gt;$L10)),1,0)</f>
        <v>0</v>
      </c>
      <c r="BX10" s="8">
        <f t="shared" si="19"/>
        <v>0</v>
      </c>
      <c r="BY10" s="8">
        <f t="shared" si="60"/>
        <v>0</v>
      </c>
      <c r="BZ10" s="10">
        <f>IF(OR($H10=BZ$1,$K10=BZ$1),1,0)</f>
        <v>1</v>
      </c>
      <c r="CA10" s="10">
        <f>IF(AND(BZ10=1,$K10=BZ$1),1,0)</f>
        <v>1</v>
      </c>
      <c r="CB10" s="10">
        <f>IF(AND(BZ10=1,$H10=BZ$1),1,0)</f>
        <v>0</v>
      </c>
      <c r="CC10" s="10">
        <f>IF(OR(AND($H10=BZ$1,$I10&gt;$L10),AND($K10=BZ$1,$I10&lt;$L10)),1,0)</f>
        <v>1</v>
      </c>
      <c r="CD10" s="10">
        <f>IF(OR(AND($H10=BZ$1,$I10&lt;$L10),AND($K10=BZ$1,$I10&gt;$L10)),1,0)</f>
        <v>0</v>
      </c>
      <c r="CE10" s="10">
        <f t="shared" si="20"/>
        <v>0</v>
      </c>
      <c r="CF10" s="10">
        <f t="shared" si="66"/>
        <v>0</v>
      </c>
      <c r="CG10" s="11">
        <f>IF(OR($H10=CG$1,$K10=CG$1),1,0)</f>
        <v>0</v>
      </c>
      <c r="CH10" s="11">
        <f>IF(AND(CG10=1,$K10=CG$1),1,0)</f>
        <v>0</v>
      </c>
      <c r="CI10" s="11">
        <f>IF(AND(CG10=1,$H10=CG$1),1,0)</f>
        <v>0</v>
      </c>
      <c r="CJ10" s="11">
        <f>IF(OR(AND($H10=CG$1,$I10&gt;$L10),AND($K10=CG$1,$I10&lt;$L10)),1,0)</f>
        <v>0</v>
      </c>
      <c r="CK10" s="11">
        <f>IF(OR(AND($H10=CG$1,$I10&lt;$L10),AND($K10=CG$1,$I10&gt;$L10)),1,0)</f>
        <v>0</v>
      </c>
      <c r="CL10" s="11">
        <f t="shared" si="21"/>
        <v>0</v>
      </c>
      <c r="CM10" s="11">
        <f t="shared" si="72"/>
        <v>0</v>
      </c>
      <c r="CN10" s="1">
        <f t="shared" si="73"/>
        <v>2</v>
      </c>
    </row>
    <row r="11" spans="1:92" x14ac:dyDescent="0.25">
      <c r="A11" s="12">
        <f t="shared" si="74"/>
        <v>8</v>
      </c>
      <c r="B11" s="12" t="str">
        <f t="shared" si="22"/>
        <v>BB-JKB-8</v>
      </c>
      <c r="C11" s="12">
        <v>2</v>
      </c>
      <c r="D11" s="41">
        <f t="shared" ref="D11:D19" si="75">+E11</f>
        <v>45122</v>
      </c>
      <c r="E11" s="42">
        <v>45122</v>
      </c>
      <c r="F11" s="44">
        <v>0.52083333333333337</v>
      </c>
      <c r="G11" s="15"/>
      <c r="H11" s="12" t="str">
        <f t="shared" si="8"/>
        <v>Berwyn-Paoli</v>
      </c>
      <c r="I11" s="12">
        <v>6</v>
      </c>
      <c r="J11" s="12" t="s">
        <v>21</v>
      </c>
      <c r="K11" s="12" t="str">
        <f t="shared" si="9"/>
        <v>Great Valley 2</v>
      </c>
      <c r="L11" s="12">
        <v>9</v>
      </c>
      <c r="M11" s="12" t="s">
        <v>58</v>
      </c>
      <c r="N11" s="12" t="s">
        <v>10</v>
      </c>
      <c r="P11" s="12">
        <v>6</v>
      </c>
      <c r="Q11" s="12">
        <v>7</v>
      </c>
      <c r="S11" s="3" t="s">
        <v>33</v>
      </c>
      <c r="T11" s="3">
        <f>+CG29</f>
        <v>6</v>
      </c>
      <c r="U11" s="3">
        <f>COUNTIF(K$4:K$29,S11)</f>
        <v>2</v>
      </c>
      <c r="V11" s="3">
        <f>+CJ29</f>
        <v>3</v>
      </c>
      <c r="W11" s="3">
        <f>+CK29</f>
        <v>3</v>
      </c>
      <c r="X11" s="3">
        <f>+CL29</f>
        <v>0</v>
      </c>
      <c r="Y11" s="3">
        <f>+V11*2+X11</f>
        <v>6</v>
      </c>
      <c r="Z11" s="3">
        <f>+CM29</f>
        <v>57</v>
      </c>
      <c r="AA11" s="34">
        <f t="shared" si="23"/>
        <v>6.7114427860696519</v>
      </c>
      <c r="AB11" s="24">
        <f t="shared" si="11"/>
        <v>5</v>
      </c>
      <c r="AC11" s="24"/>
      <c r="AD11" s="37">
        <v>6.55</v>
      </c>
      <c r="AE11" s="24">
        <f t="shared" si="12"/>
        <v>1</v>
      </c>
      <c r="AF11" s="25" t="str">
        <f t="shared" si="24"/>
        <v>Upper Providence</v>
      </c>
      <c r="AG11" s="25" t="s">
        <v>33</v>
      </c>
      <c r="AH11" s="1">
        <f t="shared" si="13"/>
        <v>2</v>
      </c>
      <c r="AI11" s="1" t="s">
        <v>42</v>
      </c>
      <c r="AJ11" s="9">
        <f t="shared" si="25"/>
        <v>1</v>
      </c>
      <c r="AK11" s="9">
        <f t="shared" si="26"/>
        <v>0</v>
      </c>
      <c r="AL11" s="9">
        <f t="shared" si="27"/>
        <v>1</v>
      </c>
      <c r="AM11" s="9">
        <f t="shared" si="28"/>
        <v>0</v>
      </c>
      <c r="AN11" s="9">
        <f t="shared" si="29"/>
        <v>1</v>
      </c>
      <c r="AO11" s="9">
        <f t="shared" si="14"/>
        <v>0</v>
      </c>
      <c r="AP11" s="9">
        <f t="shared" si="30"/>
        <v>9</v>
      </c>
      <c r="AQ11" s="8">
        <f t="shared" si="31"/>
        <v>0</v>
      </c>
      <c r="AR11" s="8">
        <f t="shared" si="32"/>
        <v>0</v>
      </c>
      <c r="AS11" s="8">
        <f t="shared" si="33"/>
        <v>0</v>
      </c>
      <c r="AT11" s="8">
        <f t="shared" si="34"/>
        <v>0</v>
      </c>
      <c r="AU11" s="8">
        <f t="shared" si="35"/>
        <v>0</v>
      </c>
      <c r="AV11" s="8">
        <f t="shared" si="15"/>
        <v>0</v>
      </c>
      <c r="AW11" s="8">
        <f t="shared" si="36"/>
        <v>0</v>
      </c>
      <c r="AX11" s="10">
        <f t="shared" si="37"/>
        <v>0</v>
      </c>
      <c r="AY11" s="10">
        <f t="shared" si="38"/>
        <v>0</v>
      </c>
      <c r="AZ11" s="10">
        <f t="shared" si="39"/>
        <v>0</v>
      </c>
      <c r="BA11" s="10">
        <f t="shared" si="40"/>
        <v>0</v>
      </c>
      <c r="BB11" s="10">
        <f t="shared" si="41"/>
        <v>0</v>
      </c>
      <c r="BC11" s="10">
        <f t="shared" si="16"/>
        <v>0</v>
      </c>
      <c r="BD11" s="10">
        <f t="shared" si="42"/>
        <v>0</v>
      </c>
      <c r="BE11" s="11">
        <f t="shared" si="43"/>
        <v>0</v>
      </c>
      <c r="BF11" s="11">
        <f t="shared" si="44"/>
        <v>0</v>
      </c>
      <c r="BG11" s="11">
        <f t="shared" si="45"/>
        <v>0</v>
      </c>
      <c r="BH11" s="11">
        <f t="shared" si="46"/>
        <v>0</v>
      </c>
      <c r="BI11" s="11">
        <f t="shared" si="47"/>
        <v>0</v>
      </c>
      <c r="BJ11" s="11">
        <f t="shared" si="17"/>
        <v>0</v>
      </c>
      <c r="BK11" s="11">
        <f t="shared" si="48"/>
        <v>0</v>
      </c>
      <c r="BL11" s="9">
        <f t="shared" si="49"/>
        <v>0</v>
      </c>
      <c r="BM11" s="9">
        <f t="shared" si="50"/>
        <v>0</v>
      </c>
      <c r="BN11" s="9">
        <f t="shared" si="51"/>
        <v>0</v>
      </c>
      <c r="BO11" s="9">
        <f t="shared" si="52"/>
        <v>0</v>
      </c>
      <c r="BP11" s="9">
        <f t="shared" si="53"/>
        <v>0</v>
      </c>
      <c r="BQ11" s="9">
        <f t="shared" si="18"/>
        <v>0</v>
      </c>
      <c r="BR11" s="9">
        <f t="shared" si="54"/>
        <v>0</v>
      </c>
      <c r="BS11" s="8">
        <f t="shared" si="55"/>
        <v>1</v>
      </c>
      <c r="BT11" s="8">
        <f t="shared" si="56"/>
        <v>1</v>
      </c>
      <c r="BU11" s="8">
        <f t="shared" si="57"/>
        <v>0</v>
      </c>
      <c r="BV11" s="8">
        <f t="shared" si="58"/>
        <v>1</v>
      </c>
      <c r="BW11" s="8">
        <f t="shared" si="59"/>
        <v>0</v>
      </c>
      <c r="BX11" s="8">
        <f t="shared" si="19"/>
        <v>0</v>
      </c>
      <c r="BY11" s="8">
        <f t="shared" si="60"/>
        <v>6</v>
      </c>
      <c r="BZ11" s="10">
        <f t="shared" si="61"/>
        <v>0</v>
      </c>
      <c r="CA11" s="10">
        <f t="shared" si="62"/>
        <v>0</v>
      </c>
      <c r="CB11" s="10">
        <f t="shared" si="63"/>
        <v>0</v>
      </c>
      <c r="CC11" s="10">
        <f t="shared" si="64"/>
        <v>0</v>
      </c>
      <c r="CD11" s="10">
        <f t="shared" si="65"/>
        <v>0</v>
      </c>
      <c r="CE11" s="10">
        <f t="shared" si="20"/>
        <v>0</v>
      </c>
      <c r="CF11" s="10">
        <f t="shared" si="66"/>
        <v>0</v>
      </c>
      <c r="CG11" s="11">
        <f t="shared" si="67"/>
        <v>0</v>
      </c>
      <c r="CH11" s="11">
        <f t="shared" si="68"/>
        <v>0</v>
      </c>
      <c r="CI11" s="11">
        <f t="shared" si="69"/>
        <v>0</v>
      </c>
      <c r="CJ11" s="11">
        <f t="shared" si="70"/>
        <v>0</v>
      </c>
      <c r="CK11" s="11">
        <f t="shared" si="71"/>
        <v>0</v>
      </c>
      <c r="CL11" s="11">
        <f t="shared" si="21"/>
        <v>0</v>
      </c>
      <c r="CM11" s="11">
        <f t="shared" si="72"/>
        <v>0</v>
      </c>
      <c r="CN11" s="1">
        <f t="shared" si="73"/>
        <v>2</v>
      </c>
    </row>
    <row r="12" spans="1:92" x14ac:dyDescent="0.25">
      <c r="A12" s="3">
        <f t="shared" si="74"/>
        <v>9</v>
      </c>
      <c r="B12" s="3" t="str">
        <f t="shared" si="22"/>
        <v>BB-JKB-9</v>
      </c>
      <c r="C12" s="3">
        <v>3</v>
      </c>
      <c r="D12" s="4">
        <f t="shared" si="75"/>
        <v>45119</v>
      </c>
      <c r="E12" s="5">
        <v>45119</v>
      </c>
      <c r="F12" s="6">
        <v>0.75</v>
      </c>
      <c r="G12" s="6"/>
      <c r="H12" s="3" t="str">
        <f t="shared" si="8"/>
        <v>Devon/Strafford</v>
      </c>
      <c r="I12" s="3">
        <v>10</v>
      </c>
      <c r="J12" s="3" t="s">
        <v>21</v>
      </c>
      <c r="K12" s="3" t="str">
        <f t="shared" si="9"/>
        <v>Chester Valley</v>
      </c>
      <c r="L12" s="3">
        <v>11</v>
      </c>
      <c r="M12" s="39" t="s">
        <v>57</v>
      </c>
      <c r="N12" s="3" t="s">
        <v>10</v>
      </c>
      <c r="P12" s="3">
        <v>3</v>
      </c>
      <c r="Q12" s="3">
        <v>4</v>
      </c>
      <c r="AB12" s="24"/>
      <c r="AC12" s="24"/>
      <c r="AE12" s="24"/>
      <c r="AJ12" s="9">
        <f t="shared" si="25"/>
        <v>0</v>
      </c>
      <c r="AK12" s="9">
        <f t="shared" si="26"/>
        <v>0</v>
      </c>
      <c r="AL12" s="9">
        <f t="shared" si="27"/>
        <v>0</v>
      </c>
      <c r="AM12" s="9">
        <f t="shared" si="28"/>
        <v>0</v>
      </c>
      <c r="AN12" s="9">
        <f t="shared" si="29"/>
        <v>0</v>
      </c>
      <c r="AO12" s="9">
        <f t="shared" si="14"/>
        <v>0</v>
      </c>
      <c r="AP12" s="9">
        <f t="shared" si="30"/>
        <v>0</v>
      </c>
      <c r="AQ12" s="8">
        <f t="shared" si="31"/>
        <v>1</v>
      </c>
      <c r="AR12" s="8">
        <f t="shared" si="32"/>
        <v>1</v>
      </c>
      <c r="AS12" s="8">
        <f t="shared" si="33"/>
        <v>0</v>
      </c>
      <c r="AT12" s="8">
        <f t="shared" si="34"/>
        <v>1</v>
      </c>
      <c r="AU12" s="8">
        <f t="shared" si="35"/>
        <v>0</v>
      </c>
      <c r="AV12" s="8">
        <f t="shared" si="15"/>
        <v>0</v>
      </c>
      <c r="AW12" s="8">
        <f t="shared" si="36"/>
        <v>10</v>
      </c>
      <c r="AX12" s="10">
        <f t="shared" si="37"/>
        <v>1</v>
      </c>
      <c r="AY12" s="10">
        <f t="shared" si="38"/>
        <v>0</v>
      </c>
      <c r="AZ12" s="10">
        <f t="shared" si="39"/>
        <v>1</v>
      </c>
      <c r="BA12" s="10">
        <f t="shared" si="40"/>
        <v>0</v>
      </c>
      <c r="BB12" s="10">
        <f t="shared" si="41"/>
        <v>1</v>
      </c>
      <c r="BC12" s="10">
        <f t="shared" si="16"/>
        <v>0</v>
      </c>
      <c r="BD12" s="10">
        <f t="shared" si="42"/>
        <v>11</v>
      </c>
      <c r="BE12" s="11">
        <f t="shared" si="43"/>
        <v>0</v>
      </c>
      <c r="BF12" s="11">
        <f t="shared" si="44"/>
        <v>0</v>
      </c>
      <c r="BG12" s="11">
        <f t="shared" si="45"/>
        <v>0</v>
      </c>
      <c r="BH12" s="11">
        <f t="shared" si="46"/>
        <v>0</v>
      </c>
      <c r="BI12" s="11">
        <f t="shared" si="47"/>
        <v>0</v>
      </c>
      <c r="BJ12" s="11">
        <f t="shared" si="17"/>
        <v>0</v>
      </c>
      <c r="BK12" s="11">
        <f t="shared" si="48"/>
        <v>0</v>
      </c>
      <c r="BL12" s="9">
        <f t="shared" si="49"/>
        <v>0</v>
      </c>
      <c r="BM12" s="9">
        <f t="shared" si="50"/>
        <v>0</v>
      </c>
      <c r="BN12" s="9">
        <f t="shared" si="51"/>
        <v>0</v>
      </c>
      <c r="BO12" s="9">
        <f t="shared" si="52"/>
        <v>0</v>
      </c>
      <c r="BP12" s="9">
        <f t="shared" si="53"/>
        <v>0</v>
      </c>
      <c r="BQ12" s="9">
        <f t="shared" si="18"/>
        <v>0</v>
      </c>
      <c r="BR12" s="9">
        <f t="shared" si="54"/>
        <v>0</v>
      </c>
      <c r="BS12" s="8">
        <f t="shared" si="55"/>
        <v>0</v>
      </c>
      <c r="BT12" s="8">
        <f t="shared" si="56"/>
        <v>0</v>
      </c>
      <c r="BU12" s="8">
        <f t="shared" si="57"/>
        <v>0</v>
      </c>
      <c r="BV12" s="8">
        <f t="shared" si="58"/>
        <v>0</v>
      </c>
      <c r="BW12" s="8">
        <f t="shared" si="59"/>
        <v>0</v>
      </c>
      <c r="BX12" s="8">
        <f t="shared" si="19"/>
        <v>0</v>
      </c>
      <c r="BY12" s="8">
        <f t="shared" si="60"/>
        <v>0</v>
      </c>
      <c r="BZ12" s="10">
        <f t="shared" si="61"/>
        <v>0</v>
      </c>
      <c r="CA12" s="10">
        <f t="shared" si="62"/>
        <v>0</v>
      </c>
      <c r="CB12" s="10">
        <f t="shared" si="63"/>
        <v>0</v>
      </c>
      <c r="CC12" s="10">
        <f t="shared" si="64"/>
        <v>0</v>
      </c>
      <c r="CD12" s="10">
        <f t="shared" si="65"/>
        <v>0</v>
      </c>
      <c r="CE12" s="10">
        <f t="shared" si="20"/>
        <v>0</v>
      </c>
      <c r="CF12" s="10">
        <f t="shared" si="66"/>
        <v>0</v>
      </c>
      <c r="CG12" s="11">
        <f t="shared" si="67"/>
        <v>0</v>
      </c>
      <c r="CH12" s="11">
        <f t="shared" si="68"/>
        <v>0</v>
      </c>
      <c r="CI12" s="11">
        <f t="shared" si="69"/>
        <v>0</v>
      </c>
      <c r="CJ12" s="11">
        <f t="shared" si="70"/>
        <v>0</v>
      </c>
      <c r="CK12" s="11">
        <f t="shared" si="71"/>
        <v>0</v>
      </c>
      <c r="CL12" s="11">
        <f t="shared" si="21"/>
        <v>0</v>
      </c>
      <c r="CM12" s="11">
        <f t="shared" si="72"/>
        <v>0</v>
      </c>
      <c r="CN12" s="1">
        <f t="shared" si="73"/>
        <v>2</v>
      </c>
    </row>
    <row r="13" spans="1:92" x14ac:dyDescent="0.25">
      <c r="A13" s="3">
        <f t="shared" si="74"/>
        <v>10</v>
      </c>
      <c r="B13" s="3" t="str">
        <f t="shared" si="22"/>
        <v>BB-JKB-10</v>
      </c>
      <c r="C13" s="3">
        <v>3</v>
      </c>
      <c r="D13" s="4">
        <f t="shared" si="75"/>
        <v>45119</v>
      </c>
      <c r="E13" s="5">
        <v>45119</v>
      </c>
      <c r="F13" s="6">
        <v>0.75</v>
      </c>
      <c r="G13" s="6"/>
      <c r="H13" s="3" t="str">
        <f t="shared" si="8"/>
        <v>Upper Providence</v>
      </c>
      <c r="I13" s="3">
        <v>5</v>
      </c>
      <c r="J13" s="3" t="s">
        <v>21</v>
      </c>
      <c r="K13" s="3" t="str">
        <f t="shared" si="9"/>
        <v>Great Valley 2</v>
      </c>
      <c r="L13" s="3">
        <v>15</v>
      </c>
      <c r="M13" s="3" t="s">
        <v>58</v>
      </c>
      <c r="N13" s="3" t="s">
        <v>10</v>
      </c>
      <c r="P13" s="3">
        <v>1</v>
      </c>
      <c r="Q13" s="3">
        <v>7</v>
      </c>
      <c r="S13" s="3" t="s">
        <v>28</v>
      </c>
      <c r="AB13" s="24"/>
      <c r="AC13" s="24"/>
      <c r="AE13" s="24"/>
      <c r="AJ13" s="9">
        <f t="shared" si="25"/>
        <v>0</v>
      </c>
      <c r="AK13" s="9">
        <f t="shared" si="26"/>
        <v>0</v>
      </c>
      <c r="AL13" s="9">
        <f t="shared" si="27"/>
        <v>0</v>
      </c>
      <c r="AM13" s="9">
        <f t="shared" si="28"/>
        <v>0</v>
      </c>
      <c r="AN13" s="9">
        <f t="shared" si="29"/>
        <v>0</v>
      </c>
      <c r="AO13" s="9">
        <f t="shared" si="14"/>
        <v>0</v>
      </c>
      <c r="AP13" s="9">
        <f t="shared" si="30"/>
        <v>0</v>
      </c>
      <c r="AQ13" s="8">
        <f t="shared" si="31"/>
        <v>0</v>
      </c>
      <c r="AR13" s="8">
        <f t="shared" si="32"/>
        <v>0</v>
      </c>
      <c r="AS13" s="8">
        <f t="shared" si="33"/>
        <v>0</v>
      </c>
      <c r="AT13" s="8">
        <f t="shared" si="34"/>
        <v>0</v>
      </c>
      <c r="AU13" s="8">
        <f t="shared" si="35"/>
        <v>0</v>
      </c>
      <c r="AV13" s="8">
        <f t="shared" si="15"/>
        <v>0</v>
      </c>
      <c r="AW13" s="8">
        <f t="shared" si="36"/>
        <v>0</v>
      </c>
      <c r="AX13" s="10">
        <f t="shared" si="37"/>
        <v>0</v>
      </c>
      <c r="AY13" s="10">
        <f t="shared" si="38"/>
        <v>0</v>
      </c>
      <c r="AZ13" s="10">
        <f t="shared" si="39"/>
        <v>0</v>
      </c>
      <c r="BA13" s="10">
        <f t="shared" si="40"/>
        <v>0</v>
      </c>
      <c r="BB13" s="10">
        <f t="shared" si="41"/>
        <v>0</v>
      </c>
      <c r="BC13" s="10">
        <f t="shared" si="16"/>
        <v>0</v>
      </c>
      <c r="BD13" s="10">
        <f t="shared" si="42"/>
        <v>0</v>
      </c>
      <c r="BE13" s="11">
        <f t="shared" si="43"/>
        <v>0</v>
      </c>
      <c r="BF13" s="11">
        <f t="shared" si="44"/>
        <v>0</v>
      </c>
      <c r="BG13" s="11">
        <f t="shared" si="45"/>
        <v>0</v>
      </c>
      <c r="BH13" s="11">
        <f t="shared" si="46"/>
        <v>0</v>
      </c>
      <c r="BI13" s="11">
        <f t="shared" si="47"/>
        <v>0</v>
      </c>
      <c r="BJ13" s="11">
        <f t="shared" si="17"/>
        <v>0</v>
      </c>
      <c r="BK13" s="11">
        <f t="shared" si="48"/>
        <v>0</v>
      </c>
      <c r="BL13" s="9">
        <f t="shared" si="49"/>
        <v>0</v>
      </c>
      <c r="BM13" s="9">
        <f t="shared" si="50"/>
        <v>0</v>
      </c>
      <c r="BN13" s="9">
        <f t="shared" si="51"/>
        <v>0</v>
      </c>
      <c r="BO13" s="9">
        <f t="shared" si="52"/>
        <v>0</v>
      </c>
      <c r="BP13" s="9">
        <f t="shared" si="53"/>
        <v>0</v>
      </c>
      <c r="BQ13" s="9">
        <f t="shared" si="18"/>
        <v>0</v>
      </c>
      <c r="BR13" s="9">
        <f t="shared" si="54"/>
        <v>0</v>
      </c>
      <c r="BS13" s="8">
        <f t="shared" si="55"/>
        <v>1</v>
      </c>
      <c r="BT13" s="8">
        <f t="shared" si="56"/>
        <v>1</v>
      </c>
      <c r="BU13" s="8">
        <f t="shared" si="57"/>
        <v>0</v>
      </c>
      <c r="BV13" s="8">
        <f t="shared" si="58"/>
        <v>1</v>
      </c>
      <c r="BW13" s="8">
        <f t="shared" si="59"/>
        <v>0</v>
      </c>
      <c r="BX13" s="8">
        <f t="shared" si="19"/>
        <v>0</v>
      </c>
      <c r="BY13" s="8">
        <f t="shared" si="60"/>
        <v>5</v>
      </c>
      <c r="BZ13" s="10">
        <f t="shared" si="61"/>
        <v>0</v>
      </c>
      <c r="CA13" s="10">
        <f t="shared" si="62"/>
        <v>0</v>
      </c>
      <c r="CB13" s="10">
        <f t="shared" si="63"/>
        <v>0</v>
      </c>
      <c r="CC13" s="10">
        <f t="shared" si="64"/>
        <v>0</v>
      </c>
      <c r="CD13" s="10">
        <f t="shared" si="65"/>
        <v>0</v>
      </c>
      <c r="CE13" s="10">
        <f t="shared" si="20"/>
        <v>0</v>
      </c>
      <c r="CF13" s="10">
        <f t="shared" si="66"/>
        <v>0</v>
      </c>
      <c r="CG13" s="11">
        <f t="shared" si="67"/>
        <v>1</v>
      </c>
      <c r="CH13" s="11">
        <f t="shared" si="68"/>
        <v>0</v>
      </c>
      <c r="CI13" s="11">
        <f t="shared" si="69"/>
        <v>1</v>
      </c>
      <c r="CJ13" s="11">
        <f t="shared" si="70"/>
        <v>0</v>
      </c>
      <c r="CK13" s="11">
        <f t="shared" si="71"/>
        <v>1</v>
      </c>
      <c r="CL13" s="11">
        <f t="shared" si="21"/>
        <v>0</v>
      </c>
      <c r="CM13" s="11">
        <f t="shared" si="72"/>
        <v>15</v>
      </c>
      <c r="CN13" s="1">
        <f t="shared" si="73"/>
        <v>2</v>
      </c>
    </row>
    <row r="14" spans="1:92" x14ac:dyDescent="0.25">
      <c r="A14" s="3">
        <f t="shared" si="74"/>
        <v>11</v>
      </c>
      <c r="B14" s="3" t="str">
        <f t="shared" si="22"/>
        <v>BB-JKB-11</v>
      </c>
      <c r="C14" s="3">
        <v>3</v>
      </c>
      <c r="D14" s="4">
        <f t="shared" si="75"/>
        <v>45119</v>
      </c>
      <c r="E14" s="5">
        <v>45119</v>
      </c>
      <c r="F14" s="6">
        <v>0.75</v>
      </c>
      <c r="G14" s="6"/>
      <c r="H14" s="3" t="str">
        <f t="shared" si="8"/>
        <v>Radnor-Wayne</v>
      </c>
      <c r="I14" s="3">
        <v>8</v>
      </c>
      <c r="J14" s="3" t="s">
        <v>21</v>
      </c>
      <c r="K14" s="3" t="str">
        <f t="shared" si="9"/>
        <v>Berwyn-Paoli</v>
      </c>
      <c r="L14" s="3">
        <v>12</v>
      </c>
      <c r="M14" s="3" t="s">
        <v>59</v>
      </c>
      <c r="N14" s="3" t="s">
        <v>10</v>
      </c>
      <c r="P14" s="3">
        <v>8</v>
      </c>
      <c r="Q14" s="3">
        <v>6</v>
      </c>
      <c r="S14" s="3" t="s">
        <v>29</v>
      </c>
      <c r="AB14" s="24"/>
      <c r="AC14" s="24"/>
      <c r="AE14" s="24"/>
      <c r="AJ14" s="9">
        <f t="shared" si="25"/>
        <v>1</v>
      </c>
      <c r="AK14" s="9">
        <f t="shared" si="26"/>
        <v>1</v>
      </c>
      <c r="AL14" s="9">
        <f t="shared" si="27"/>
        <v>0</v>
      </c>
      <c r="AM14" s="9">
        <f t="shared" si="28"/>
        <v>1</v>
      </c>
      <c r="AN14" s="9">
        <f t="shared" si="29"/>
        <v>0</v>
      </c>
      <c r="AO14" s="9">
        <f t="shared" si="14"/>
        <v>0</v>
      </c>
      <c r="AP14" s="9">
        <f t="shared" si="30"/>
        <v>8</v>
      </c>
      <c r="AQ14" s="8">
        <f t="shared" si="31"/>
        <v>0</v>
      </c>
      <c r="AR14" s="8">
        <f t="shared" si="32"/>
        <v>0</v>
      </c>
      <c r="AS14" s="8">
        <f t="shared" si="33"/>
        <v>0</v>
      </c>
      <c r="AT14" s="8">
        <f t="shared" si="34"/>
        <v>0</v>
      </c>
      <c r="AU14" s="8">
        <f t="shared" si="35"/>
        <v>0</v>
      </c>
      <c r="AV14" s="8">
        <f t="shared" si="15"/>
        <v>0</v>
      </c>
      <c r="AW14" s="8">
        <f t="shared" si="36"/>
        <v>0</v>
      </c>
      <c r="AX14" s="10">
        <f t="shared" si="37"/>
        <v>0</v>
      </c>
      <c r="AY14" s="10">
        <f t="shared" si="38"/>
        <v>0</v>
      </c>
      <c r="AZ14" s="10">
        <f t="shared" si="39"/>
        <v>0</v>
      </c>
      <c r="BA14" s="10">
        <f t="shared" si="40"/>
        <v>0</v>
      </c>
      <c r="BB14" s="10">
        <f t="shared" si="41"/>
        <v>0</v>
      </c>
      <c r="BC14" s="10">
        <f t="shared" si="16"/>
        <v>0</v>
      </c>
      <c r="BD14" s="10">
        <f t="shared" si="42"/>
        <v>0</v>
      </c>
      <c r="BE14" s="11">
        <f t="shared" si="43"/>
        <v>0</v>
      </c>
      <c r="BF14" s="11">
        <f t="shared" si="44"/>
        <v>0</v>
      </c>
      <c r="BG14" s="11">
        <f t="shared" si="45"/>
        <v>0</v>
      </c>
      <c r="BH14" s="11">
        <f t="shared" si="46"/>
        <v>0</v>
      </c>
      <c r="BI14" s="11">
        <f t="shared" si="47"/>
        <v>0</v>
      </c>
      <c r="BJ14" s="11">
        <f t="shared" si="17"/>
        <v>0</v>
      </c>
      <c r="BK14" s="11">
        <f t="shared" si="48"/>
        <v>0</v>
      </c>
      <c r="BL14" s="9">
        <f t="shared" si="49"/>
        <v>0</v>
      </c>
      <c r="BM14" s="9">
        <f t="shared" si="50"/>
        <v>0</v>
      </c>
      <c r="BN14" s="9">
        <f t="shared" si="51"/>
        <v>0</v>
      </c>
      <c r="BO14" s="9">
        <f t="shared" si="52"/>
        <v>0</v>
      </c>
      <c r="BP14" s="9">
        <f t="shared" si="53"/>
        <v>0</v>
      </c>
      <c r="BQ14" s="9">
        <f t="shared" si="18"/>
        <v>0</v>
      </c>
      <c r="BR14" s="9">
        <f t="shared" si="54"/>
        <v>0</v>
      </c>
      <c r="BS14" s="8">
        <f t="shared" si="55"/>
        <v>0</v>
      </c>
      <c r="BT14" s="8">
        <f t="shared" si="56"/>
        <v>0</v>
      </c>
      <c r="BU14" s="8">
        <f t="shared" si="57"/>
        <v>0</v>
      </c>
      <c r="BV14" s="8">
        <f t="shared" si="58"/>
        <v>0</v>
      </c>
      <c r="BW14" s="8">
        <f t="shared" si="59"/>
        <v>0</v>
      </c>
      <c r="BX14" s="8">
        <f t="shared" si="19"/>
        <v>0</v>
      </c>
      <c r="BY14" s="8">
        <f t="shared" si="60"/>
        <v>0</v>
      </c>
      <c r="BZ14" s="10">
        <f t="shared" si="61"/>
        <v>1</v>
      </c>
      <c r="CA14" s="10">
        <f t="shared" si="62"/>
        <v>0</v>
      </c>
      <c r="CB14" s="10">
        <f t="shared" si="63"/>
        <v>1</v>
      </c>
      <c r="CC14" s="10">
        <f t="shared" si="64"/>
        <v>0</v>
      </c>
      <c r="CD14" s="10">
        <f t="shared" si="65"/>
        <v>1</v>
      </c>
      <c r="CE14" s="10">
        <f t="shared" si="20"/>
        <v>0</v>
      </c>
      <c r="CF14" s="10">
        <f t="shared" si="66"/>
        <v>12</v>
      </c>
      <c r="CG14" s="11">
        <f t="shared" si="67"/>
        <v>0</v>
      </c>
      <c r="CH14" s="11">
        <f t="shared" si="68"/>
        <v>0</v>
      </c>
      <c r="CI14" s="11">
        <f t="shared" si="69"/>
        <v>0</v>
      </c>
      <c r="CJ14" s="11">
        <f t="shared" si="70"/>
        <v>0</v>
      </c>
      <c r="CK14" s="11">
        <f t="shared" si="71"/>
        <v>0</v>
      </c>
      <c r="CL14" s="11">
        <f t="shared" si="21"/>
        <v>0</v>
      </c>
      <c r="CM14" s="11">
        <f t="shared" si="72"/>
        <v>0</v>
      </c>
      <c r="CN14" s="1">
        <f t="shared" si="73"/>
        <v>2</v>
      </c>
    </row>
    <row r="15" spans="1:92" x14ac:dyDescent="0.25">
      <c r="A15" s="3">
        <f t="shared" si="74"/>
        <v>12</v>
      </c>
      <c r="B15" s="3" t="str">
        <f t="shared" si="22"/>
        <v>BB-JKB-12</v>
      </c>
      <c r="C15" s="3">
        <v>3</v>
      </c>
      <c r="D15" s="4">
        <f t="shared" si="75"/>
        <v>45119</v>
      </c>
      <c r="E15" s="5">
        <v>45119</v>
      </c>
      <c r="F15" s="6">
        <v>0.75</v>
      </c>
      <c r="G15" s="6"/>
      <c r="H15" s="3" t="str">
        <f t="shared" si="8"/>
        <v>Great Valley 1</v>
      </c>
      <c r="I15" s="3">
        <v>12</v>
      </c>
      <c r="J15" s="3" t="s">
        <v>21</v>
      </c>
      <c r="K15" s="3" t="str">
        <f t="shared" si="9"/>
        <v>Exton</v>
      </c>
      <c r="L15" s="3">
        <v>4</v>
      </c>
      <c r="M15" s="3" t="s">
        <v>60</v>
      </c>
      <c r="N15" s="3" t="s">
        <v>10</v>
      </c>
      <c r="P15" s="3">
        <v>2</v>
      </c>
      <c r="Q15" s="3">
        <v>5</v>
      </c>
      <c r="S15" s="3" t="s">
        <v>30</v>
      </c>
      <c r="AB15" s="24"/>
      <c r="AC15" s="24"/>
      <c r="AE15" s="24"/>
      <c r="AJ15" s="9">
        <f t="shared" si="25"/>
        <v>0</v>
      </c>
      <c r="AK15" s="9">
        <f t="shared" si="26"/>
        <v>0</v>
      </c>
      <c r="AL15" s="9">
        <f t="shared" si="27"/>
        <v>0</v>
      </c>
      <c r="AM15" s="9">
        <f t="shared" si="28"/>
        <v>0</v>
      </c>
      <c r="AN15" s="9">
        <f t="shared" si="29"/>
        <v>0</v>
      </c>
      <c r="AO15" s="9">
        <f t="shared" si="14"/>
        <v>0</v>
      </c>
      <c r="AP15" s="9">
        <f t="shared" si="30"/>
        <v>0</v>
      </c>
      <c r="AQ15" s="8">
        <f t="shared" si="31"/>
        <v>0</v>
      </c>
      <c r="AR15" s="8">
        <f t="shared" si="32"/>
        <v>0</v>
      </c>
      <c r="AS15" s="8">
        <f t="shared" si="33"/>
        <v>0</v>
      </c>
      <c r="AT15" s="8">
        <f t="shared" si="34"/>
        <v>0</v>
      </c>
      <c r="AU15" s="8">
        <f t="shared" si="35"/>
        <v>0</v>
      </c>
      <c r="AV15" s="8">
        <f t="shared" si="15"/>
        <v>0</v>
      </c>
      <c r="AW15" s="8">
        <f t="shared" si="36"/>
        <v>0</v>
      </c>
      <c r="AX15" s="10">
        <f t="shared" si="37"/>
        <v>0</v>
      </c>
      <c r="AY15" s="10">
        <f t="shared" si="38"/>
        <v>0</v>
      </c>
      <c r="AZ15" s="10">
        <f t="shared" si="39"/>
        <v>0</v>
      </c>
      <c r="BA15" s="10">
        <f t="shared" si="40"/>
        <v>0</v>
      </c>
      <c r="BB15" s="10">
        <f t="shared" si="41"/>
        <v>0</v>
      </c>
      <c r="BC15" s="10">
        <f t="shared" si="16"/>
        <v>0</v>
      </c>
      <c r="BD15" s="10">
        <f t="shared" si="42"/>
        <v>0</v>
      </c>
      <c r="BE15" s="11">
        <f t="shared" si="43"/>
        <v>1</v>
      </c>
      <c r="BF15" s="11">
        <f t="shared" si="44"/>
        <v>1</v>
      </c>
      <c r="BG15" s="11">
        <f t="shared" si="45"/>
        <v>0</v>
      </c>
      <c r="BH15" s="11">
        <f t="shared" si="46"/>
        <v>0</v>
      </c>
      <c r="BI15" s="11">
        <f t="shared" si="47"/>
        <v>1</v>
      </c>
      <c r="BJ15" s="11">
        <f t="shared" si="17"/>
        <v>0</v>
      </c>
      <c r="BK15" s="11">
        <f t="shared" si="48"/>
        <v>12</v>
      </c>
      <c r="BL15" s="9">
        <f t="shared" si="49"/>
        <v>1</v>
      </c>
      <c r="BM15" s="9">
        <f t="shared" si="50"/>
        <v>0</v>
      </c>
      <c r="BN15" s="9">
        <f t="shared" si="51"/>
        <v>1</v>
      </c>
      <c r="BO15" s="9">
        <f t="shared" si="52"/>
        <v>1</v>
      </c>
      <c r="BP15" s="9">
        <f t="shared" si="53"/>
        <v>0</v>
      </c>
      <c r="BQ15" s="9">
        <f t="shared" si="18"/>
        <v>0</v>
      </c>
      <c r="BR15" s="9">
        <f t="shared" si="54"/>
        <v>4</v>
      </c>
      <c r="BS15" s="8">
        <f t="shared" si="55"/>
        <v>0</v>
      </c>
      <c r="BT15" s="8">
        <f t="shared" si="56"/>
        <v>0</v>
      </c>
      <c r="BU15" s="8">
        <f t="shared" si="57"/>
        <v>0</v>
      </c>
      <c r="BV15" s="8">
        <f t="shared" si="58"/>
        <v>0</v>
      </c>
      <c r="BW15" s="8">
        <f t="shared" si="59"/>
        <v>0</v>
      </c>
      <c r="BX15" s="8">
        <f t="shared" si="19"/>
        <v>0</v>
      </c>
      <c r="BY15" s="8">
        <f t="shared" si="60"/>
        <v>0</v>
      </c>
      <c r="BZ15" s="10">
        <f t="shared" si="61"/>
        <v>0</v>
      </c>
      <c r="CA15" s="10">
        <f t="shared" si="62"/>
        <v>0</v>
      </c>
      <c r="CB15" s="10">
        <f t="shared" si="63"/>
        <v>0</v>
      </c>
      <c r="CC15" s="10">
        <f t="shared" si="64"/>
        <v>0</v>
      </c>
      <c r="CD15" s="10">
        <f t="shared" si="65"/>
        <v>0</v>
      </c>
      <c r="CE15" s="10">
        <f t="shared" si="20"/>
        <v>0</v>
      </c>
      <c r="CF15" s="10">
        <f t="shared" si="66"/>
        <v>0</v>
      </c>
      <c r="CG15" s="11">
        <f t="shared" si="67"/>
        <v>0</v>
      </c>
      <c r="CH15" s="11">
        <f t="shared" si="68"/>
        <v>0</v>
      </c>
      <c r="CI15" s="11">
        <f t="shared" si="69"/>
        <v>0</v>
      </c>
      <c r="CJ15" s="11">
        <f t="shared" si="70"/>
        <v>0</v>
      </c>
      <c r="CK15" s="11">
        <f t="shared" si="71"/>
        <v>0</v>
      </c>
      <c r="CL15" s="11">
        <f t="shared" si="21"/>
        <v>0</v>
      </c>
      <c r="CM15" s="11">
        <f t="shared" si="72"/>
        <v>0</v>
      </c>
      <c r="CN15" s="1">
        <f t="shared" si="73"/>
        <v>2</v>
      </c>
    </row>
    <row r="16" spans="1:92" x14ac:dyDescent="0.25">
      <c r="A16" s="12">
        <f t="shared" si="74"/>
        <v>13</v>
      </c>
      <c r="B16" s="12" t="str">
        <f t="shared" si="22"/>
        <v>BB-JKB-13</v>
      </c>
      <c r="C16" s="12">
        <v>4</v>
      </c>
      <c r="D16" s="13">
        <f t="shared" si="75"/>
        <v>45121</v>
      </c>
      <c r="E16" s="14">
        <v>45121</v>
      </c>
      <c r="F16" s="15">
        <v>0.75</v>
      </c>
      <c r="G16" s="15"/>
      <c r="H16" s="12" t="str">
        <f t="shared" si="8"/>
        <v>Great Valley 2</v>
      </c>
      <c r="I16" s="12">
        <v>4</v>
      </c>
      <c r="J16" s="12" t="s">
        <v>21</v>
      </c>
      <c r="K16" s="12" t="str">
        <f t="shared" si="9"/>
        <v>Exton</v>
      </c>
      <c r="L16" s="12">
        <v>2</v>
      </c>
      <c r="M16" s="12" t="s">
        <v>60</v>
      </c>
      <c r="N16" s="12" t="s">
        <v>10</v>
      </c>
      <c r="P16" s="12">
        <v>7</v>
      </c>
      <c r="Q16" s="12">
        <v>5</v>
      </c>
      <c r="S16" s="3" t="s">
        <v>31</v>
      </c>
      <c r="AB16" s="24"/>
      <c r="AC16" s="24"/>
      <c r="AE16" s="24"/>
      <c r="AJ16" s="9">
        <f t="shared" si="25"/>
        <v>0</v>
      </c>
      <c r="AK16" s="9">
        <f t="shared" si="26"/>
        <v>0</v>
      </c>
      <c r="AL16" s="9">
        <f>IF(AND(AJ16=1,$H16=AJ$1),1,0)</f>
        <v>0</v>
      </c>
      <c r="AM16" s="9">
        <f>IF(OR(AND($H16=AJ$1,$I16&gt;$L16),AND($K16=AJ$1,$I16&lt;$L16)),1,0)</f>
        <v>0</v>
      </c>
      <c r="AN16" s="9">
        <f>IF(OR(AND($H16=AJ$1,$I16&lt;$L16),AND($K16=AJ$1,$I16&gt;$L16)),1,0)</f>
        <v>0</v>
      </c>
      <c r="AO16" s="9">
        <f t="shared" si="14"/>
        <v>0</v>
      </c>
      <c r="AP16" s="9">
        <f t="shared" si="30"/>
        <v>0</v>
      </c>
      <c r="AQ16" s="8">
        <f t="shared" si="31"/>
        <v>0</v>
      </c>
      <c r="AR16" s="8">
        <f t="shared" si="32"/>
        <v>0</v>
      </c>
      <c r="AS16" s="8">
        <f>IF(AND(AQ16=1,$H16=AQ$1),1,0)</f>
        <v>0</v>
      </c>
      <c r="AT16" s="8">
        <f>IF(OR(AND($H16=AQ$1,$I16&gt;$L16),AND($K16=AQ$1,$I16&lt;$L16)),1,0)</f>
        <v>0</v>
      </c>
      <c r="AU16" s="8">
        <f>IF(OR(AND($H16=AQ$1,$I16&lt;$L16),AND($K16=AQ$1,$I16&gt;$L16)),1,0)</f>
        <v>0</v>
      </c>
      <c r="AV16" s="8">
        <f t="shared" si="15"/>
        <v>0</v>
      </c>
      <c r="AW16" s="8">
        <f t="shared" si="36"/>
        <v>0</v>
      </c>
      <c r="AX16" s="10">
        <f t="shared" si="37"/>
        <v>0</v>
      </c>
      <c r="AY16" s="10">
        <f t="shared" si="38"/>
        <v>0</v>
      </c>
      <c r="AZ16" s="10">
        <f>IF(AND(AX16=1,$H16=AX$1),1,0)</f>
        <v>0</v>
      </c>
      <c r="BA16" s="10">
        <f>IF(OR(AND($H16=AX$1,$I16&gt;$L16),AND($K16=AX$1,$I16&lt;$L16)),1,0)</f>
        <v>0</v>
      </c>
      <c r="BB16" s="10">
        <f>IF(OR(AND($H16=AX$1,$I16&lt;$L16),AND($K16=AX$1,$I16&gt;$L16)),1,0)</f>
        <v>0</v>
      </c>
      <c r="BC16" s="10">
        <f t="shared" si="16"/>
        <v>0</v>
      </c>
      <c r="BD16" s="10">
        <f t="shared" si="42"/>
        <v>0</v>
      </c>
      <c r="BE16" s="11">
        <f t="shared" si="43"/>
        <v>1</v>
      </c>
      <c r="BF16" s="11">
        <f t="shared" si="44"/>
        <v>1</v>
      </c>
      <c r="BG16" s="11">
        <f>IF(AND(BE16=1,$H16=BE$1),1,0)</f>
        <v>0</v>
      </c>
      <c r="BH16" s="11">
        <f>IF(OR(AND($H16=BE$1,$I16&gt;$L16),AND($K16=BE$1,$I16&lt;$L16)),1,0)</f>
        <v>0</v>
      </c>
      <c r="BI16" s="11">
        <f>IF(OR(AND($H16=BE$1,$I16&lt;$L16),AND($K16=BE$1,$I16&gt;$L16)),1,0)</f>
        <v>1</v>
      </c>
      <c r="BJ16" s="11">
        <f t="shared" si="17"/>
        <v>0</v>
      </c>
      <c r="BK16" s="11">
        <f t="shared" si="48"/>
        <v>4</v>
      </c>
      <c r="BL16" s="9">
        <f t="shared" si="49"/>
        <v>0</v>
      </c>
      <c r="BM16" s="9">
        <f t="shared" si="50"/>
        <v>0</v>
      </c>
      <c r="BN16" s="9">
        <f>IF(AND(BL16=1,$H16=BL$1),1,0)</f>
        <v>0</v>
      </c>
      <c r="BO16" s="9">
        <f>IF(OR(AND($H16=BL$1,$I16&gt;$L16),AND($K16=BL$1,$I16&lt;$L16)),1,0)</f>
        <v>0</v>
      </c>
      <c r="BP16" s="9">
        <f>IF(OR(AND($H16=BL$1,$I16&lt;$L16),AND($K16=BL$1,$I16&gt;$L16)),1,0)</f>
        <v>0</v>
      </c>
      <c r="BQ16" s="9">
        <f t="shared" si="18"/>
        <v>0</v>
      </c>
      <c r="BR16" s="9">
        <f t="shared" si="54"/>
        <v>0</v>
      </c>
      <c r="BS16" s="8">
        <f t="shared" si="55"/>
        <v>1</v>
      </c>
      <c r="BT16" s="8">
        <f t="shared" si="56"/>
        <v>0</v>
      </c>
      <c r="BU16" s="8">
        <f>IF(AND(BS16=1,$H16=BS$1),1,0)</f>
        <v>1</v>
      </c>
      <c r="BV16" s="8">
        <f>IF(OR(AND($H16=BS$1,$I16&gt;$L16),AND($K16=BS$1,$I16&lt;$L16)),1,0)</f>
        <v>1</v>
      </c>
      <c r="BW16" s="8">
        <f>IF(OR(AND($H16=BS$1,$I16&lt;$L16),AND($K16=BS$1,$I16&gt;$L16)),1,0)</f>
        <v>0</v>
      </c>
      <c r="BX16" s="8">
        <f t="shared" si="19"/>
        <v>0</v>
      </c>
      <c r="BY16" s="8">
        <f t="shared" si="60"/>
        <v>2</v>
      </c>
      <c r="BZ16" s="10">
        <f t="shared" si="61"/>
        <v>0</v>
      </c>
      <c r="CA16" s="10">
        <f t="shared" si="62"/>
        <v>0</v>
      </c>
      <c r="CB16" s="10">
        <f>IF(AND(BZ16=1,$H16=BZ$1),1,0)</f>
        <v>0</v>
      </c>
      <c r="CC16" s="10">
        <f>IF(OR(AND($H16=BZ$1,$I16&gt;$L16),AND($K16=BZ$1,$I16&lt;$L16)),1,0)</f>
        <v>0</v>
      </c>
      <c r="CD16" s="10">
        <f>IF(OR(AND($H16=BZ$1,$I16&lt;$L16),AND($K16=BZ$1,$I16&gt;$L16)),1,0)</f>
        <v>0</v>
      </c>
      <c r="CE16" s="10">
        <f t="shared" si="20"/>
        <v>0</v>
      </c>
      <c r="CF16" s="10">
        <f t="shared" si="66"/>
        <v>0</v>
      </c>
      <c r="CG16" s="11">
        <f t="shared" si="67"/>
        <v>0</v>
      </c>
      <c r="CH16" s="11">
        <f t="shared" si="68"/>
        <v>0</v>
      </c>
      <c r="CI16" s="11">
        <f>IF(AND(CG16=1,$H16=CG$1),1,0)</f>
        <v>0</v>
      </c>
      <c r="CJ16" s="11">
        <f>IF(OR(AND($H16=CG$1,$I16&gt;$L16),AND($K16=CG$1,$I16&lt;$L16)),1,0)</f>
        <v>0</v>
      </c>
      <c r="CK16" s="11">
        <f>IF(OR(AND($H16=CG$1,$I16&lt;$L16),AND($K16=CG$1,$I16&gt;$L16)),1,0)</f>
        <v>0</v>
      </c>
      <c r="CL16" s="11">
        <f t="shared" si="21"/>
        <v>0</v>
      </c>
      <c r="CM16" s="11">
        <f t="shared" si="72"/>
        <v>0</v>
      </c>
      <c r="CN16" s="1">
        <f t="shared" si="73"/>
        <v>2</v>
      </c>
    </row>
    <row r="17" spans="1:92" x14ac:dyDescent="0.25">
      <c r="A17" s="12">
        <f t="shared" si="74"/>
        <v>14</v>
      </c>
      <c r="B17" s="12" t="str">
        <f t="shared" si="22"/>
        <v>BB-JKB-14</v>
      </c>
      <c r="C17" s="12">
        <v>4</v>
      </c>
      <c r="D17" s="13">
        <f t="shared" si="75"/>
        <v>45121</v>
      </c>
      <c r="E17" s="14">
        <v>45121</v>
      </c>
      <c r="F17" s="15">
        <v>0.75</v>
      </c>
      <c r="G17" s="15"/>
      <c r="H17" s="12" t="str">
        <f t="shared" si="8"/>
        <v>Radnor-Wayne</v>
      </c>
      <c r="I17" s="12">
        <v>15</v>
      </c>
      <c r="J17" s="12" t="s">
        <v>21</v>
      </c>
      <c r="K17" s="12" t="str">
        <f t="shared" si="9"/>
        <v>Chester Valley</v>
      </c>
      <c r="L17" s="12">
        <v>5</v>
      </c>
      <c r="M17" s="39" t="s">
        <v>57</v>
      </c>
      <c r="N17" s="12" t="s">
        <v>10</v>
      </c>
      <c r="P17" s="12">
        <v>8</v>
      </c>
      <c r="Q17" s="12">
        <v>4</v>
      </c>
      <c r="AC17" s="24"/>
      <c r="AE17" s="24"/>
      <c r="AJ17" s="9">
        <f t="shared" si="25"/>
        <v>0</v>
      </c>
      <c r="AK17" s="9">
        <f t="shared" si="26"/>
        <v>0</v>
      </c>
      <c r="AL17" s="9">
        <f>IF(AND(AJ17=1,$H17=AJ$1),1,0)</f>
        <v>0</v>
      </c>
      <c r="AM17" s="9">
        <f>IF(OR(AND($H17=AJ$1,$I17&gt;$L17),AND($K17=AJ$1,$I17&lt;$L17)),1,0)</f>
        <v>0</v>
      </c>
      <c r="AN17" s="9">
        <f>IF(OR(AND($H17=AJ$1,$I17&lt;$L17),AND($K17=AJ$1,$I17&gt;$L17)),1,0)</f>
        <v>0</v>
      </c>
      <c r="AO17" s="9">
        <f t="shared" si="14"/>
        <v>0</v>
      </c>
      <c r="AP17" s="9">
        <f t="shared" si="30"/>
        <v>0</v>
      </c>
      <c r="AQ17" s="8">
        <f t="shared" si="31"/>
        <v>1</v>
      </c>
      <c r="AR17" s="8">
        <f t="shared" si="32"/>
        <v>1</v>
      </c>
      <c r="AS17" s="8">
        <f>IF(AND(AQ17=1,$H17=AQ$1),1,0)</f>
        <v>0</v>
      </c>
      <c r="AT17" s="8">
        <f>IF(OR(AND($H17=AQ$1,$I17&gt;$L17),AND($K17=AQ$1,$I17&lt;$L17)),1,0)</f>
        <v>0</v>
      </c>
      <c r="AU17" s="8">
        <f>IF(OR(AND($H17=AQ$1,$I17&lt;$L17),AND($K17=AQ$1,$I17&gt;$L17)),1,0)</f>
        <v>1</v>
      </c>
      <c r="AV17" s="8">
        <f t="shared" si="15"/>
        <v>0</v>
      </c>
      <c r="AW17" s="8">
        <f t="shared" si="36"/>
        <v>15</v>
      </c>
      <c r="AX17" s="10">
        <f t="shared" si="37"/>
        <v>0</v>
      </c>
      <c r="AY17" s="10">
        <f t="shared" si="38"/>
        <v>0</v>
      </c>
      <c r="AZ17" s="10">
        <f>IF(AND(AX17=1,$H17=AX$1),1,0)</f>
        <v>0</v>
      </c>
      <c r="BA17" s="10">
        <f>IF(OR(AND($H17=AX$1,$I17&gt;$L17),AND($K17=AX$1,$I17&lt;$L17)),1,0)</f>
        <v>0</v>
      </c>
      <c r="BB17" s="10">
        <f>IF(OR(AND($H17=AX$1,$I17&lt;$L17),AND($K17=AX$1,$I17&gt;$L17)),1,0)</f>
        <v>0</v>
      </c>
      <c r="BC17" s="10">
        <f t="shared" si="16"/>
        <v>0</v>
      </c>
      <c r="BD17" s="10">
        <f t="shared" si="42"/>
        <v>0</v>
      </c>
      <c r="BE17" s="11">
        <f t="shared" si="43"/>
        <v>0</v>
      </c>
      <c r="BF17" s="11">
        <f t="shared" si="44"/>
        <v>0</v>
      </c>
      <c r="BG17" s="11">
        <f>IF(AND(BE17=1,$H17=BE$1),1,0)</f>
        <v>0</v>
      </c>
      <c r="BH17" s="11">
        <f>IF(OR(AND($H17=BE$1,$I17&gt;$L17),AND($K17=BE$1,$I17&lt;$L17)),1,0)</f>
        <v>0</v>
      </c>
      <c r="BI17" s="11">
        <f>IF(OR(AND($H17=BE$1,$I17&lt;$L17),AND($K17=BE$1,$I17&gt;$L17)),1,0)</f>
        <v>0</v>
      </c>
      <c r="BJ17" s="11">
        <f t="shared" si="17"/>
        <v>0</v>
      </c>
      <c r="BK17" s="11">
        <f t="shared" si="48"/>
        <v>0</v>
      </c>
      <c r="BL17" s="9">
        <f t="shared" si="49"/>
        <v>0</v>
      </c>
      <c r="BM17" s="9">
        <f t="shared" si="50"/>
        <v>0</v>
      </c>
      <c r="BN17" s="9">
        <f>IF(AND(BL17=1,$H17=BL$1),1,0)</f>
        <v>0</v>
      </c>
      <c r="BO17" s="9">
        <f>IF(OR(AND($H17=BL$1,$I17&gt;$L17),AND($K17=BL$1,$I17&lt;$L17)),1,0)</f>
        <v>0</v>
      </c>
      <c r="BP17" s="9">
        <f>IF(OR(AND($H17=BL$1,$I17&lt;$L17),AND($K17=BL$1,$I17&gt;$L17)),1,0)</f>
        <v>0</v>
      </c>
      <c r="BQ17" s="9">
        <f t="shared" si="18"/>
        <v>0</v>
      </c>
      <c r="BR17" s="9">
        <f t="shared" si="54"/>
        <v>0</v>
      </c>
      <c r="BS17" s="8">
        <f t="shared" si="55"/>
        <v>0</v>
      </c>
      <c r="BT17" s="8">
        <f t="shared" si="56"/>
        <v>0</v>
      </c>
      <c r="BU17" s="8">
        <f>IF(AND(BS17=1,$H17=BS$1),1,0)</f>
        <v>0</v>
      </c>
      <c r="BV17" s="8">
        <f>IF(OR(AND($H17=BS$1,$I17&gt;$L17),AND($K17=BS$1,$I17&lt;$L17)),1,0)</f>
        <v>0</v>
      </c>
      <c r="BW17" s="8">
        <f>IF(OR(AND($H17=BS$1,$I17&lt;$L17),AND($K17=BS$1,$I17&gt;$L17)),1,0)</f>
        <v>0</v>
      </c>
      <c r="BX17" s="8">
        <f t="shared" si="19"/>
        <v>0</v>
      </c>
      <c r="BY17" s="8">
        <f t="shared" si="60"/>
        <v>0</v>
      </c>
      <c r="BZ17" s="10">
        <f t="shared" si="61"/>
        <v>1</v>
      </c>
      <c r="CA17" s="10">
        <f t="shared" si="62"/>
        <v>0</v>
      </c>
      <c r="CB17" s="10">
        <f>IF(AND(BZ17=1,$H17=BZ$1),1,0)</f>
        <v>1</v>
      </c>
      <c r="CC17" s="10">
        <f>IF(OR(AND($H17=BZ$1,$I17&gt;$L17),AND($K17=BZ$1,$I17&lt;$L17)),1,0)</f>
        <v>1</v>
      </c>
      <c r="CD17" s="10">
        <f>IF(OR(AND($H17=BZ$1,$I17&lt;$L17),AND($K17=BZ$1,$I17&gt;$L17)),1,0)</f>
        <v>0</v>
      </c>
      <c r="CE17" s="10">
        <f t="shared" si="20"/>
        <v>0</v>
      </c>
      <c r="CF17" s="10">
        <f t="shared" si="66"/>
        <v>5</v>
      </c>
      <c r="CG17" s="11">
        <f t="shared" si="67"/>
        <v>0</v>
      </c>
      <c r="CH17" s="11">
        <f t="shared" si="68"/>
        <v>0</v>
      </c>
      <c r="CI17" s="11">
        <f>IF(AND(CG17=1,$H17=CG$1),1,0)</f>
        <v>0</v>
      </c>
      <c r="CJ17" s="11">
        <f>IF(OR(AND($H17=CG$1,$I17&gt;$L17),AND($K17=CG$1,$I17&lt;$L17)),1,0)</f>
        <v>0</v>
      </c>
      <c r="CK17" s="11">
        <f>IF(OR(AND($H17=CG$1,$I17&lt;$L17),AND($K17=CG$1,$I17&gt;$L17)),1,0)</f>
        <v>0</v>
      </c>
      <c r="CL17" s="11">
        <f t="shared" si="21"/>
        <v>0</v>
      </c>
      <c r="CM17" s="11">
        <f t="shared" si="72"/>
        <v>0</v>
      </c>
      <c r="CN17" s="1">
        <f t="shared" si="73"/>
        <v>2</v>
      </c>
    </row>
    <row r="18" spans="1:92" x14ac:dyDescent="0.25">
      <c r="A18" s="12">
        <f t="shared" si="74"/>
        <v>15</v>
      </c>
      <c r="B18" s="12" t="str">
        <f t="shared" si="22"/>
        <v>BB-JKB-15</v>
      </c>
      <c r="C18" s="12">
        <v>4</v>
      </c>
      <c r="D18" s="13">
        <f>+E18</f>
        <v>45121</v>
      </c>
      <c r="E18" s="14">
        <v>45121</v>
      </c>
      <c r="F18" s="15">
        <v>0.75</v>
      </c>
      <c r="G18" s="15"/>
      <c r="H18" s="12" t="str">
        <f t="shared" si="8"/>
        <v>Great Valley 1</v>
      </c>
      <c r="I18" s="12">
        <v>24</v>
      </c>
      <c r="J18" s="12" t="s">
        <v>21</v>
      </c>
      <c r="K18" s="12" t="str">
        <f t="shared" si="9"/>
        <v>Devon/Strafford</v>
      </c>
      <c r="L18" s="12">
        <v>6</v>
      </c>
      <c r="M18" s="12" t="s">
        <v>61</v>
      </c>
      <c r="N18" s="12" t="s">
        <v>10</v>
      </c>
      <c r="P18" s="12">
        <v>2</v>
      </c>
      <c r="Q18" s="12">
        <v>3</v>
      </c>
      <c r="AC18" s="24"/>
      <c r="AE18" s="24"/>
      <c r="AJ18" s="9">
        <f t="shared" si="25"/>
        <v>0</v>
      </c>
      <c r="AK18" s="9">
        <f t="shared" si="26"/>
        <v>0</v>
      </c>
      <c r="AL18" s="9">
        <f>IF(AND(AJ18=1,$H18=AJ$1),1,0)</f>
        <v>0</v>
      </c>
      <c r="AM18" s="9">
        <f>IF(OR(AND($H18=AJ$1,$I18&gt;$L18),AND($K18=AJ$1,$I18&lt;$L18)),1,0)</f>
        <v>0</v>
      </c>
      <c r="AN18" s="9">
        <f>IF(OR(AND($H18=AJ$1,$I18&lt;$L18),AND($K18=AJ$1,$I18&gt;$L18)),1,0)</f>
        <v>0</v>
      </c>
      <c r="AO18" s="9">
        <f t="shared" si="14"/>
        <v>0</v>
      </c>
      <c r="AP18" s="9">
        <f t="shared" si="30"/>
        <v>0</v>
      </c>
      <c r="AQ18" s="8">
        <f t="shared" si="31"/>
        <v>0</v>
      </c>
      <c r="AR18" s="8">
        <f t="shared" si="32"/>
        <v>0</v>
      </c>
      <c r="AS18" s="8">
        <f>IF(AND(AQ18=1,$H18=AQ$1),1,0)</f>
        <v>0</v>
      </c>
      <c r="AT18" s="8">
        <f>IF(OR(AND($H18=AQ$1,$I18&gt;$L18),AND($K18=AQ$1,$I18&lt;$L18)),1,0)</f>
        <v>0</v>
      </c>
      <c r="AU18" s="8">
        <f>IF(OR(AND($H18=AQ$1,$I18&lt;$L18),AND($K18=AQ$1,$I18&gt;$L18)),1,0)</f>
        <v>0</v>
      </c>
      <c r="AV18" s="8">
        <f t="shared" si="15"/>
        <v>0</v>
      </c>
      <c r="AW18" s="8">
        <f t="shared" si="36"/>
        <v>0</v>
      </c>
      <c r="AX18" s="10">
        <f t="shared" si="37"/>
        <v>1</v>
      </c>
      <c r="AY18" s="10">
        <f t="shared" si="38"/>
        <v>1</v>
      </c>
      <c r="AZ18" s="10">
        <f>IF(AND(AX18=1,$H18=AX$1),1,0)</f>
        <v>0</v>
      </c>
      <c r="BA18" s="10">
        <f>IF(OR(AND($H18=AX$1,$I18&gt;$L18),AND($K18=AX$1,$I18&lt;$L18)),1,0)</f>
        <v>0</v>
      </c>
      <c r="BB18" s="10">
        <f>IF(OR(AND($H18=AX$1,$I18&lt;$L18),AND($K18=AX$1,$I18&gt;$L18)),1,0)</f>
        <v>1</v>
      </c>
      <c r="BC18" s="10">
        <f t="shared" si="16"/>
        <v>0</v>
      </c>
      <c r="BD18" s="10">
        <f t="shared" si="42"/>
        <v>24</v>
      </c>
      <c r="BE18" s="11">
        <f t="shared" si="43"/>
        <v>0</v>
      </c>
      <c r="BF18" s="11">
        <f t="shared" si="44"/>
        <v>0</v>
      </c>
      <c r="BG18" s="11">
        <f>IF(AND(BE18=1,$H18=BE$1),1,0)</f>
        <v>0</v>
      </c>
      <c r="BH18" s="11">
        <f>IF(OR(AND($H18=BE$1,$I18&gt;$L18),AND($K18=BE$1,$I18&lt;$L18)),1,0)</f>
        <v>0</v>
      </c>
      <c r="BI18" s="11">
        <f>IF(OR(AND($H18=BE$1,$I18&lt;$L18),AND($K18=BE$1,$I18&gt;$L18)),1,0)</f>
        <v>0</v>
      </c>
      <c r="BJ18" s="11">
        <f t="shared" si="17"/>
        <v>0</v>
      </c>
      <c r="BK18" s="11">
        <f t="shared" si="48"/>
        <v>0</v>
      </c>
      <c r="BL18" s="9">
        <f t="shared" si="49"/>
        <v>1</v>
      </c>
      <c r="BM18" s="9">
        <f t="shared" si="50"/>
        <v>0</v>
      </c>
      <c r="BN18" s="9">
        <f>IF(AND(BL18=1,$H18=BL$1),1,0)</f>
        <v>1</v>
      </c>
      <c r="BO18" s="9">
        <f>IF(OR(AND($H18=BL$1,$I18&gt;$L18),AND($K18=BL$1,$I18&lt;$L18)),1,0)</f>
        <v>1</v>
      </c>
      <c r="BP18" s="9">
        <f>IF(OR(AND($H18=BL$1,$I18&lt;$L18),AND($K18=BL$1,$I18&gt;$L18)),1,0)</f>
        <v>0</v>
      </c>
      <c r="BQ18" s="9">
        <f t="shared" si="18"/>
        <v>0</v>
      </c>
      <c r="BR18" s="9">
        <f t="shared" si="54"/>
        <v>6</v>
      </c>
      <c r="BS18" s="8">
        <f t="shared" si="55"/>
        <v>0</v>
      </c>
      <c r="BT18" s="8">
        <f t="shared" si="56"/>
        <v>0</v>
      </c>
      <c r="BU18" s="8">
        <f>IF(AND(BS18=1,$H18=BS$1),1,0)</f>
        <v>0</v>
      </c>
      <c r="BV18" s="8">
        <f>IF(OR(AND($H18=BS$1,$I18&gt;$L18),AND($K18=BS$1,$I18&lt;$L18)),1,0)</f>
        <v>0</v>
      </c>
      <c r="BW18" s="8">
        <f>IF(OR(AND($H18=BS$1,$I18&lt;$L18),AND($K18=BS$1,$I18&gt;$L18)),1,0)</f>
        <v>0</v>
      </c>
      <c r="BX18" s="8">
        <f t="shared" si="19"/>
        <v>0</v>
      </c>
      <c r="BY18" s="8">
        <f t="shared" si="60"/>
        <v>0</v>
      </c>
      <c r="BZ18" s="10">
        <f t="shared" si="61"/>
        <v>0</v>
      </c>
      <c r="CA18" s="10">
        <f t="shared" si="62"/>
        <v>0</v>
      </c>
      <c r="CB18" s="10">
        <f>IF(AND(BZ18=1,$H18=BZ$1),1,0)</f>
        <v>0</v>
      </c>
      <c r="CC18" s="10">
        <f>IF(OR(AND($H18=BZ$1,$I18&gt;$L18),AND($K18=BZ$1,$I18&lt;$L18)),1,0)</f>
        <v>0</v>
      </c>
      <c r="CD18" s="10">
        <f>IF(OR(AND($H18=BZ$1,$I18&lt;$L18),AND($K18=BZ$1,$I18&gt;$L18)),1,0)</f>
        <v>0</v>
      </c>
      <c r="CE18" s="10">
        <f t="shared" si="20"/>
        <v>0</v>
      </c>
      <c r="CF18" s="10">
        <f t="shared" si="66"/>
        <v>0</v>
      </c>
      <c r="CG18" s="11">
        <f t="shared" si="67"/>
        <v>0</v>
      </c>
      <c r="CH18" s="11">
        <f t="shared" si="68"/>
        <v>0</v>
      </c>
      <c r="CI18" s="11">
        <f>IF(AND(CG18=1,$H18=CG$1),1,0)</f>
        <v>0</v>
      </c>
      <c r="CJ18" s="11">
        <f>IF(OR(AND($H18=CG$1,$I18&gt;$L18),AND($K18=CG$1,$I18&lt;$L18)),1,0)</f>
        <v>0</v>
      </c>
      <c r="CK18" s="11">
        <f>IF(OR(AND($H18=CG$1,$I18&lt;$L18),AND($K18=CG$1,$I18&gt;$L18)),1,0)</f>
        <v>0</v>
      </c>
      <c r="CL18" s="11">
        <f t="shared" si="21"/>
        <v>0</v>
      </c>
      <c r="CM18" s="11">
        <f t="shared" si="72"/>
        <v>0</v>
      </c>
      <c r="CN18" s="1">
        <f t="shared" si="73"/>
        <v>2</v>
      </c>
    </row>
    <row r="19" spans="1:92" x14ac:dyDescent="0.25">
      <c r="A19" s="12">
        <f t="shared" si="74"/>
        <v>16</v>
      </c>
      <c r="B19" s="12" t="str">
        <f t="shared" si="22"/>
        <v>BB-JKB-16</v>
      </c>
      <c r="C19" s="12">
        <v>4</v>
      </c>
      <c r="D19" s="13">
        <f t="shared" si="75"/>
        <v>45121</v>
      </c>
      <c r="E19" s="14">
        <v>45121</v>
      </c>
      <c r="F19" s="15">
        <v>0.79166666666666663</v>
      </c>
      <c r="G19" s="15"/>
      <c r="H19" s="12" t="str">
        <f t="shared" si="8"/>
        <v>Berwyn-Paoli</v>
      </c>
      <c r="I19" s="12">
        <v>12</v>
      </c>
      <c r="J19" s="12" t="s">
        <v>21</v>
      </c>
      <c r="K19" s="12" t="str">
        <f t="shared" si="9"/>
        <v>Upper Providence</v>
      </c>
      <c r="L19" s="12">
        <v>6</v>
      </c>
      <c r="M19" s="12" t="s">
        <v>33</v>
      </c>
      <c r="N19" s="12" t="s">
        <v>10</v>
      </c>
      <c r="P19" s="12">
        <v>6</v>
      </c>
      <c r="Q19" s="12">
        <v>1</v>
      </c>
      <c r="AC19" s="24"/>
      <c r="AE19" s="24"/>
      <c r="AJ19" s="9">
        <f t="shared" si="25"/>
        <v>1</v>
      </c>
      <c r="AK19" s="9">
        <f t="shared" si="26"/>
        <v>0</v>
      </c>
      <c r="AL19" s="9">
        <f>IF(AND(AJ19=1,$H19=AJ$1),1,0)</f>
        <v>1</v>
      </c>
      <c r="AM19" s="9">
        <f>IF(OR(AND($H19=AJ$1,$I19&gt;$L19),AND($K19=AJ$1,$I19&lt;$L19)),1,0)</f>
        <v>1</v>
      </c>
      <c r="AN19" s="9">
        <f>IF(OR(AND($H19=AJ$1,$I19&lt;$L19),AND($K19=AJ$1,$I19&gt;$L19)),1,0)</f>
        <v>0</v>
      </c>
      <c r="AO19" s="9">
        <f t="shared" si="14"/>
        <v>0</v>
      </c>
      <c r="AP19" s="9">
        <f t="shared" si="30"/>
        <v>6</v>
      </c>
      <c r="AQ19" s="8">
        <f t="shared" si="31"/>
        <v>0</v>
      </c>
      <c r="AR19" s="8">
        <f t="shared" si="32"/>
        <v>0</v>
      </c>
      <c r="AS19" s="8">
        <f>IF(AND(AQ19=1,$H19=AQ$1),1,0)</f>
        <v>0</v>
      </c>
      <c r="AT19" s="8">
        <f>IF(OR(AND($H19=AQ$1,$I19&gt;$L19),AND($K19=AQ$1,$I19&lt;$L19)),1,0)</f>
        <v>0</v>
      </c>
      <c r="AU19" s="8">
        <f>IF(OR(AND($H19=AQ$1,$I19&lt;$L19),AND($K19=AQ$1,$I19&gt;$L19)),1,0)</f>
        <v>0</v>
      </c>
      <c r="AV19" s="8">
        <f t="shared" si="15"/>
        <v>0</v>
      </c>
      <c r="AW19" s="8">
        <f t="shared" si="36"/>
        <v>0</v>
      </c>
      <c r="AX19" s="10">
        <f t="shared" si="37"/>
        <v>0</v>
      </c>
      <c r="AY19" s="10">
        <f t="shared" si="38"/>
        <v>0</v>
      </c>
      <c r="AZ19" s="10">
        <f>IF(AND(AX19=1,$H19=AX$1),1,0)</f>
        <v>0</v>
      </c>
      <c r="BA19" s="10">
        <f>IF(OR(AND($H19=AX$1,$I19&gt;$L19),AND($K19=AX$1,$I19&lt;$L19)),1,0)</f>
        <v>0</v>
      </c>
      <c r="BB19" s="10">
        <f>IF(OR(AND($H19=AX$1,$I19&lt;$L19),AND($K19=AX$1,$I19&gt;$L19)),1,0)</f>
        <v>0</v>
      </c>
      <c r="BC19" s="10">
        <f t="shared" si="16"/>
        <v>0</v>
      </c>
      <c r="BD19" s="10">
        <f t="shared" si="42"/>
        <v>0</v>
      </c>
      <c r="BE19" s="11">
        <f t="shared" si="43"/>
        <v>0</v>
      </c>
      <c r="BF19" s="11">
        <f t="shared" si="44"/>
        <v>0</v>
      </c>
      <c r="BG19" s="11">
        <f>IF(AND(BE19=1,$H19=BE$1),1,0)</f>
        <v>0</v>
      </c>
      <c r="BH19" s="11">
        <f>IF(OR(AND($H19=BE$1,$I19&gt;$L19),AND($K19=BE$1,$I19&lt;$L19)),1,0)</f>
        <v>0</v>
      </c>
      <c r="BI19" s="11">
        <f>IF(OR(AND($H19=BE$1,$I19&lt;$L19),AND($K19=BE$1,$I19&gt;$L19)),1,0)</f>
        <v>0</v>
      </c>
      <c r="BJ19" s="11">
        <f t="shared" si="17"/>
        <v>0</v>
      </c>
      <c r="BK19" s="11">
        <f t="shared" si="48"/>
        <v>0</v>
      </c>
      <c r="BL19" s="9">
        <f t="shared" si="49"/>
        <v>0</v>
      </c>
      <c r="BM19" s="9">
        <f t="shared" si="50"/>
        <v>0</v>
      </c>
      <c r="BN19" s="9">
        <f>IF(AND(BL19=1,$H19=BL$1),1,0)</f>
        <v>0</v>
      </c>
      <c r="BO19" s="9">
        <f>IF(OR(AND($H19=BL$1,$I19&gt;$L19),AND($K19=BL$1,$I19&lt;$L19)),1,0)</f>
        <v>0</v>
      </c>
      <c r="BP19" s="9">
        <f>IF(OR(AND($H19=BL$1,$I19&lt;$L19),AND($K19=BL$1,$I19&gt;$L19)),1,0)</f>
        <v>0</v>
      </c>
      <c r="BQ19" s="9">
        <f t="shared" si="18"/>
        <v>0</v>
      </c>
      <c r="BR19" s="9">
        <f t="shared" si="54"/>
        <v>0</v>
      </c>
      <c r="BS19" s="8">
        <f t="shared" si="55"/>
        <v>0</v>
      </c>
      <c r="BT19" s="8">
        <f t="shared" si="56"/>
        <v>0</v>
      </c>
      <c r="BU19" s="8">
        <f>IF(AND(BS19=1,$H19=BS$1),1,0)</f>
        <v>0</v>
      </c>
      <c r="BV19" s="8">
        <f>IF(OR(AND($H19=BS$1,$I19&gt;$L19),AND($K19=BS$1,$I19&lt;$L19)),1,0)</f>
        <v>0</v>
      </c>
      <c r="BW19" s="8">
        <f>IF(OR(AND($H19=BS$1,$I19&lt;$L19),AND($K19=BS$1,$I19&gt;$L19)),1,0)</f>
        <v>0</v>
      </c>
      <c r="BX19" s="8">
        <f t="shared" si="19"/>
        <v>0</v>
      </c>
      <c r="BY19" s="8">
        <f t="shared" si="60"/>
        <v>0</v>
      </c>
      <c r="BZ19" s="10">
        <f t="shared" si="61"/>
        <v>0</v>
      </c>
      <c r="CA19" s="10">
        <f t="shared" si="62"/>
        <v>0</v>
      </c>
      <c r="CB19" s="10">
        <f>IF(AND(BZ19=1,$H19=BZ$1),1,0)</f>
        <v>0</v>
      </c>
      <c r="CC19" s="10">
        <f>IF(OR(AND($H19=BZ$1,$I19&gt;$L19),AND($K19=BZ$1,$I19&lt;$L19)),1,0)</f>
        <v>0</v>
      </c>
      <c r="CD19" s="10">
        <f>IF(OR(AND($H19=BZ$1,$I19&lt;$L19),AND($K19=BZ$1,$I19&gt;$L19)),1,0)</f>
        <v>0</v>
      </c>
      <c r="CE19" s="10">
        <f t="shared" si="20"/>
        <v>0</v>
      </c>
      <c r="CF19" s="10">
        <f t="shared" si="66"/>
        <v>0</v>
      </c>
      <c r="CG19" s="11">
        <f t="shared" si="67"/>
        <v>1</v>
      </c>
      <c r="CH19" s="11">
        <f t="shared" si="68"/>
        <v>1</v>
      </c>
      <c r="CI19" s="11">
        <f>IF(AND(CG19=1,$H19=CG$1),1,0)</f>
        <v>0</v>
      </c>
      <c r="CJ19" s="11">
        <f>IF(OR(AND($H19=CG$1,$I19&gt;$L19),AND($K19=CG$1,$I19&lt;$L19)),1,0)</f>
        <v>0</v>
      </c>
      <c r="CK19" s="11">
        <f>IF(OR(AND($H19=CG$1,$I19&lt;$L19),AND($K19=CG$1,$I19&gt;$L19)),1,0)</f>
        <v>1</v>
      </c>
      <c r="CL19" s="11">
        <f t="shared" si="21"/>
        <v>0</v>
      </c>
      <c r="CM19" s="11">
        <f t="shared" si="72"/>
        <v>12</v>
      </c>
      <c r="CN19" s="1">
        <f t="shared" si="73"/>
        <v>2</v>
      </c>
    </row>
    <row r="20" spans="1:92" x14ac:dyDescent="0.25">
      <c r="A20" s="3">
        <f t="shared" si="74"/>
        <v>17</v>
      </c>
      <c r="B20" s="3" t="str">
        <f t="shared" ref="B20:B27" si="76">_xlfn.CONCAT($B$1,"-",A20)</f>
        <v>BB-JKB-17</v>
      </c>
      <c r="C20" s="21">
        <v>5</v>
      </c>
      <c r="D20" s="4">
        <f t="shared" ref="D20:D27" si="77">+E20</f>
        <v>45124</v>
      </c>
      <c r="E20" s="5">
        <v>45124</v>
      </c>
      <c r="F20" s="6">
        <v>0.75</v>
      </c>
      <c r="G20" s="6"/>
      <c r="H20" s="3" t="str">
        <f t="shared" si="8"/>
        <v>Berwyn-Paoli</v>
      </c>
      <c r="I20" s="3">
        <v>9</v>
      </c>
      <c r="J20" s="3" t="s">
        <v>21</v>
      </c>
      <c r="K20" s="3" t="str">
        <f t="shared" si="9"/>
        <v>Great Valley 1</v>
      </c>
      <c r="L20" s="3">
        <v>6</v>
      </c>
      <c r="M20" s="3" t="s">
        <v>58</v>
      </c>
      <c r="N20" s="3" t="s">
        <v>10</v>
      </c>
      <c r="P20" s="3">
        <v>6</v>
      </c>
      <c r="Q20" s="3">
        <v>2</v>
      </c>
      <c r="AC20" s="24"/>
      <c r="AE20" s="24"/>
      <c r="AJ20" s="9">
        <f t="shared" si="25"/>
        <v>1</v>
      </c>
      <c r="AK20" s="9">
        <f t="shared" ref="AK20:AK27" si="78">IF(AND(AJ20=1,$K20=AJ$1),1,0)</f>
        <v>0</v>
      </c>
      <c r="AL20" s="9">
        <f t="shared" ref="AL20:AL27" si="79">IF(AND(AJ20=1,$H20=AJ$1),1,0)</f>
        <v>1</v>
      </c>
      <c r="AM20" s="9">
        <f t="shared" ref="AM20:AM27" si="80">IF(OR(AND($H20=AJ$1,$I20&gt;$L20),AND($K20=AJ$1,$I20&lt;$L20)),1,0)</f>
        <v>1</v>
      </c>
      <c r="AN20" s="9">
        <f t="shared" ref="AN20:AN27" si="81">IF(OR(AND($H20=AJ$1,$I20&lt;$L20),AND($K20=AJ$1,$I20&gt;$L20)),1,0)</f>
        <v>0</v>
      </c>
      <c r="AO20" s="9">
        <f t="shared" ref="AO20:AO27" si="82">IF(AND(AJ20=1,$I20+$L20&gt;0),1-SUM(AM20:AN20),0)</f>
        <v>0</v>
      </c>
      <c r="AP20" s="9">
        <f t="shared" ref="AP20:AP27" si="83">IF(AJ20=1,IF($H20=AJ$1,$L20,$I20),0)</f>
        <v>6</v>
      </c>
      <c r="AQ20" s="8">
        <f t="shared" si="31"/>
        <v>0</v>
      </c>
      <c r="AR20" s="8">
        <f t="shared" ref="AR20:AR27" si="84">IF(AND(AQ20=1,$K20=AQ$1),1,0)</f>
        <v>0</v>
      </c>
      <c r="AS20" s="8">
        <f t="shared" ref="AS20:AS27" si="85">IF(AND(AQ20=1,$H20=AQ$1),1,0)</f>
        <v>0</v>
      </c>
      <c r="AT20" s="8">
        <f t="shared" ref="AT20:AT27" si="86">IF(OR(AND($H20=AQ$1,$I20&gt;$L20),AND($K20=AQ$1,$I20&lt;$L20)),1,0)</f>
        <v>0</v>
      </c>
      <c r="AU20" s="8">
        <f t="shared" ref="AU20:AU27" si="87">IF(OR(AND($H20=AQ$1,$I20&lt;$L20),AND($K20=AQ$1,$I20&gt;$L20)),1,0)</f>
        <v>0</v>
      </c>
      <c r="AV20" s="8">
        <f t="shared" ref="AV20:AV27" si="88">IF(AND(AQ20=1,$I20+$L20&gt;0),1-SUM(AT20:AU20),0)</f>
        <v>0</v>
      </c>
      <c r="AW20" s="8">
        <f t="shared" ref="AW20:AW27" si="89">IF(AQ20=1,IF($H20=AQ$1,$L20,$I20),0)</f>
        <v>0</v>
      </c>
      <c r="AX20" s="10">
        <f t="shared" si="37"/>
        <v>0</v>
      </c>
      <c r="AY20" s="10">
        <f t="shared" ref="AY20:AY27" si="90">IF(AND(AX20=1,$K20=AX$1),1,0)</f>
        <v>0</v>
      </c>
      <c r="AZ20" s="10">
        <f t="shared" ref="AZ20:AZ27" si="91">IF(AND(AX20=1,$H20=AX$1),1,0)</f>
        <v>0</v>
      </c>
      <c r="BA20" s="10">
        <f t="shared" ref="BA20:BA27" si="92">IF(OR(AND($H20=AX$1,$I20&gt;$L20),AND($K20=AX$1,$I20&lt;$L20)),1,0)</f>
        <v>0</v>
      </c>
      <c r="BB20" s="10">
        <f t="shared" ref="BB20:BB27" si="93">IF(OR(AND($H20=AX$1,$I20&lt;$L20),AND($K20=AX$1,$I20&gt;$L20)),1,0)</f>
        <v>0</v>
      </c>
      <c r="BC20" s="10">
        <f t="shared" ref="BC20:BC27" si="94">IF(AND(AX20=1,$I20+$L20&gt;0),1-SUM(BA20:BB20),0)</f>
        <v>0</v>
      </c>
      <c r="BD20" s="10">
        <f t="shared" ref="BD20:BD27" si="95">IF(AX20=1,IF($H20=AX$1,$L20,$I20),0)</f>
        <v>0</v>
      </c>
      <c r="BE20" s="11">
        <f t="shared" si="43"/>
        <v>0</v>
      </c>
      <c r="BF20" s="11">
        <f t="shared" ref="BF20:BF27" si="96">IF(AND(BE20=1,$K20=BE$1),1,0)</f>
        <v>0</v>
      </c>
      <c r="BG20" s="11">
        <f t="shared" ref="BG20:BG27" si="97">IF(AND(BE20=1,$H20=BE$1),1,0)</f>
        <v>0</v>
      </c>
      <c r="BH20" s="11">
        <f t="shared" ref="BH20:BH27" si="98">IF(OR(AND($H20=BE$1,$I20&gt;$L20),AND($K20=BE$1,$I20&lt;$L20)),1,0)</f>
        <v>0</v>
      </c>
      <c r="BI20" s="11">
        <f t="shared" ref="BI20:BI27" si="99">IF(OR(AND($H20=BE$1,$I20&lt;$L20),AND($K20=BE$1,$I20&gt;$L20)),1,0)</f>
        <v>0</v>
      </c>
      <c r="BJ20" s="11">
        <f t="shared" ref="BJ20:BJ27" si="100">IF(AND(BE20=1,$I20+$L20&gt;0),1-SUM(BH20:BI20),0)</f>
        <v>0</v>
      </c>
      <c r="BK20" s="11">
        <f t="shared" ref="BK20:BK27" si="101">IF(BE20=1,IF($H20=BE$1,$L20,$I20),0)</f>
        <v>0</v>
      </c>
      <c r="BL20" s="9">
        <f t="shared" si="49"/>
        <v>1</v>
      </c>
      <c r="BM20" s="9">
        <f t="shared" ref="BM20:BM27" si="102">IF(AND(BL20=1,$K20=BL$1),1,0)</f>
        <v>1</v>
      </c>
      <c r="BN20" s="9">
        <f t="shared" ref="BN20:BN27" si="103">IF(AND(BL20=1,$H20=BL$1),1,0)</f>
        <v>0</v>
      </c>
      <c r="BO20" s="9">
        <f t="shared" ref="BO20:BO27" si="104">IF(OR(AND($H20=BL$1,$I20&gt;$L20),AND($K20=BL$1,$I20&lt;$L20)),1,0)</f>
        <v>0</v>
      </c>
      <c r="BP20" s="9">
        <f t="shared" ref="BP20:BP27" si="105">IF(OR(AND($H20=BL$1,$I20&lt;$L20),AND($K20=BL$1,$I20&gt;$L20)),1,0)</f>
        <v>1</v>
      </c>
      <c r="BQ20" s="9">
        <f t="shared" ref="BQ20:BQ27" si="106">IF(AND(BL20=1,$I20+$L20&gt;0),1-SUM(BO20:BP20),0)</f>
        <v>0</v>
      </c>
      <c r="BR20" s="9">
        <f t="shared" ref="BR20:BR27" si="107">IF(BL20=1,IF($H20=BL$1,$L20,$I20),0)</f>
        <v>9</v>
      </c>
      <c r="BS20" s="8">
        <f t="shared" si="55"/>
        <v>0</v>
      </c>
      <c r="BT20" s="8">
        <f t="shared" ref="BT20:BT27" si="108">IF(AND(BS20=1,$K20=BS$1),1,0)</f>
        <v>0</v>
      </c>
      <c r="BU20" s="8">
        <f t="shared" ref="BU20:BU27" si="109">IF(AND(BS20=1,$H20=BS$1),1,0)</f>
        <v>0</v>
      </c>
      <c r="BV20" s="8">
        <f t="shared" ref="BV20:BV27" si="110">IF(OR(AND($H20=BS$1,$I20&gt;$L20),AND($K20=BS$1,$I20&lt;$L20)),1,0)</f>
        <v>0</v>
      </c>
      <c r="BW20" s="8">
        <f t="shared" ref="BW20:BW27" si="111">IF(OR(AND($H20=BS$1,$I20&lt;$L20),AND($K20=BS$1,$I20&gt;$L20)),1,0)</f>
        <v>0</v>
      </c>
      <c r="BX20" s="8">
        <f t="shared" ref="BX20:BX27" si="112">IF(AND(BS20=1,$I20+$L20&gt;0),1-SUM(BV20:BW20),0)</f>
        <v>0</v>
      </c>
      <c r="BY20" s="8">
        <f t="shared" ref="BY20:BY27" si="113">IF(BS20=1,IF($H20=BS$1,$L20,$I20),0)</f>
        <v>0</v>
      </c>
      <c r="BZ20" s="10">
        <f t="shared" si="61"/>
        <v>0</v>
      </c>
      <c r="CA20" s="10">
        <f t="shared" ref="CA20:CA27" si="114">IF(AND(BZ20=1,$K20=BZ$1),1,0)</f>
        <v>0</v>
      </c>
      <c r="CB20" s="10">
        <f t="shared" ref="CB20:CB27" si="115">IF(AND(BZ20=1,$H20=BZ$1),1,0)</f>
        <v>0</v>
      </c>
      <c r="CC20" s="10">
        <f t="shared" ref="CC20:CC27" si="116">IF(OR(AND($H20=BZ$1,$I20&gt;$L20),AND($K20=BZ$1,$I20&lt;$L20)),1,0)</f>
        <v>0</v>
      </c>
      <c r="CD20" s="10">
        <f t="shared" ref="CD20:CD27" si="117">IF(OR(AND($H20=BZ$1,$I20&lt;$L20),AND($K20=BZ$1,$I20&gt;$L20)),1,0)</f>
        <v>0</v>
      </c>
      <c r="CE20" s="10">
        <f t="shared" ref="CE20:CE27" si="118">IF(AND(BZ20=1,$I20+$L20&gt;0),1-SUM(CC20:CD20),0)</f>
        <v>0</v>
      </c>
      <c r="CF20" s="10">
        <f t="shared" ref="CF20:CF27" si="119">IF(BZ20=1,IF($H20=BZ$1,$L20,$I20),0)</f>
        <v>0</v>
      </c>
      <c r="CG20" s="11">
        <f t="shared" si="67"/>
        <v>0</v>
      </c>
      <c r="CH20" s="11">
        <f t="shared" ref="CH20:CH27" si="120">IF(AND(CG20=1,$K20=CG$1),1,0)</f>
        <v>0</v>
      </c>
      <c r="CI20" s="11">
        <f t="shared" ref="CI20:CI27" si="121">IF(AND(CG20=1,$H20=CG$1),1,0)</f>
        <v>0</v>
      </c>
      <c r="CJ20" s="11">
        <f t="shared" ref="CJ20:CJ27" si="122">IF(OR(AND($H20=CG$1,$I20&gt;$L20),AND($K20=CG$1,$I20&lt;$L20)),1,0)</f>
        <v>0</v>
      </c>
      <c r="CK20" s="11">
        <f t="shared" ref="CK20:CK27" si="123">IF(OR(AND($H20=CG$1,$I20&lt;$L20),AND($K20=CG$1,$I20&gt;$L20)),1,0)</f>
        <v>0</v>
      </c>
      <c r="CL20" s="11">
        <f t="shared" ref="CL20:CL27" si="124">IF(AND(CG20=1,$I20+$L20&gt;0),1-SUM(CJ20:CK20),0)</f>
        <v>0</v>
      </c>
      <c r="CM20" s="11">
        <f t="shared" ref="CM20:CM27" si="125">IF(CG20=1,IF($H20=CG$1,$L20,$I20),0)</f>
        <v>0</v>
      </c>
      <c r="CN20" s="1">
        <f t="shared" si="73"/>
        <v>2</v>
      </c>
    </row>
    <row r="21" spans="1:92" x14ac:dyDescent="0.25">
      <c r="A21" s="3">
        <f t="shared" si="74"/>
        <v>18</v>
      </c>
      <c r="B21" s="3" t="str">
        <f t="shared" si="76"/>
        <v>BB-JKB-18</v>
      </c>
      <c r="C21" s="21">
        <v>5</v>
      </c>
      <c r="D21" s="4">
        <f t="shared" si="77"/>
        <v>45124</v>
      </c>
      <c r="E21" s="5">
        <v>45124</v>
      </c>
      <c r="F21" s="6">
        <v>0.75</v>
      </c>
      <c r="G21" s="6"/>
      <c r="H21" s="3" t="str">
        <f t="shared" si="8"/>
        <v>Great Valley 2</v>
      </c>
      <c r="I21" s="40">
        <v>10</v>
      </c>
      <c r="J21" s="3" t="s">
        <v>21</v>
      </c>
      <c r="K21" s="3" t="str">
        <f t="shared" si="9"/>
        <v>Radnor-Wayne</v>
      </c>
      <c r="L21" s="40">
        <v>7</v>
      </c>
      <c r="M21" s="3" t="s">
        <v>34</v>
      </c>
      <c r="N21" s="3" t="s">
        <v>10</v>
      </c>
      <c r="P21" s="3">
        <v>7</v>
      </c>
      <c r="Q21" s="3">
        <v>8</v>
      </c>
      <c r="AJ21" s="9">
        <f t="shared" si="25"/>
        <v>0</v>
      </c>
      <c r="AK21" s="9">
        <f t="shared" si="78"/>
        <v>0</v>
      </c>
      <c r="AL21" s="9">
        <f t="shared" si="79"/>
        <v>0</v>
      </c>
      <c r="AM21" s="9">
        <f t="shared" si="80"/>
        <v>0</v>
      </c>
      <c r="AN21" s="9">
        <f t="shared" si="81"/>
        <v>0</v>
      </c>
      <c r="AO21" s="9">
        <f t="shared" si="82"/>
        <v>0</v>
      </c>
      <c r="AP21" s="9">
        <f t="shared" si="83"/>
        <v>0</v>
      </c>
      <c r="AQ21" s="8">
        <f t="shared" si="31"/>
        <v>0</v>
      </c>
      <c r="AR21" s="8">
        <f t="shared" si="84"/>
        <v>0</v>
      </c>
      <c r="AS21" s="8">
        <f t="shared" si="85"/>
        <v>0</v>
      </c>
      <c r="AT21" s="8">
        <f t="shared" si="86"/>
        <v>0</v>
      </c>
      <c r="AU21" s="8">
        <f t="shared" si="87"/>
        <v>0</v>
      </c>
      <c r="AV21" s="8">
        <f t="shared" si="88"/>
        <v>0</v>
      </c>
      <c r="AW21" s="8">
        <f t="shared" si="89"/>
        <v>0</v>
      </c>
      <c r="AX21" s="10">
        <f t="shared" si="37"/>
        <v>0</v>
      </c>
      <c r="AY21" s="10">
        <f t="shared" si="90"/>
        <v>0</v>
      </c>
      <c r="AZ21" s="10">
        <f t="shared" si="91"/>
        <v>0</v>
      </c>
      <c r="BA21" s="10">
        <f t="shared" si="92"/>
        <v>0</v>
      </c>
      <c r="BB21" s="10">
        <f t="shared" si="93"/>
        <v>0</v>
      </c>
      <c r="BC21" s="10">
        <f t="shared" si="94"/>
        <v>0</v>
      </c>
      <c r="BD21" s="10">
        <f t="shared" si="95"/>
        <v>0</v>
      </c>
      <c r="BE21" s="11">
        <f t="shared" si="43"/>
        <v>0</v>
      </c>
      <c r="BF21" s="11">
        <f t="shared" si="96"/>
        <v>0</v>
      </c>
      <c r="BG21" s="11">
        <f t="shared" si="97"/>
        <v>0</v>
      </c>
      <c r="BH21" s="11">
        <f t="shared" si="98"/>
        <v>0</v>
      </c>
      <c r="BI21" s="11">
        <f t="shared" si="99"/>
        <v>0</v>
      </c>
      <c r="BJ21" s="11">
        <f t="shared" si="100"/>
        <v>0</v>
      </c>
      <c r="BK21" s="11">
        <f t="shared" si="101"/>
        <v>0</v>
      </c>
      <c r="BL21" s="9">
        <f t="shared" si="49"/>
        <v>0</v>
      </c>
      <c r="BM21" s="9">
        <f t="shared" si="102"/>
        <v>0</v>
      </c>
      <c r="BN21" s="9">
        <f t="shared" si="103"/>
        <v>0</v>
      </c>
      <c r="BO21" s="9">
        <f t="shared" si="104"/>
        <v>0</v>
      </c>
      <c r="BP21" s="9">
        <f t="shared" si="105"/>
        <v>0</v>
      </c>
      <c r="BQ21" s="9">
        <f t="shared" si="106"/>
        <v>0</v>
      </c>
      <c r="BR21" s="9">
        <f t="shared" si="107"/>
        <v>0</v>
      </c>
      <c r="BS21" s="8">
        <f t="shared" si="55"/>
        <v>1</v>
      </c>
      <c r="BT21" s="8">
        <f t="shared" si="108"/>
        <v>0</v>
      </c>
      <c r="BU21" s="8">
        <f t="shared" si="109"/>
        <v>1</v>
      </c>
      <c r="BV21" s="8">
        <f t="shared" si="110"/>
        <v>1</v>
      </c>
      <c r="BW21" s="8">
        <f t="shared" si="111"/>
        <v>0</v>
      </c>
      <c r="BX21" s="8">
        <f t="shared" si="112"/>
        <v>0</v>
      </c>
      <c r="BY21" s="8">
        <f t="shared" si="113"/>
        <v>7</v>
      </c>
      <c r="BZ21" s="10">
        <f t="shared" si="61"/>
        <v>1</v>
      </c>
      <c r="CA21" s="10">
        <f t="shared" si="114"/>
        <v>1</v>
      </c>
      <c r="CB21" s="10">
        <f t="shared" si="115"/>
        <v>0</v>
      </c>
      <c r="CC21" s="10">
        <f t="shared" si="116"/>
        <v>0</v>
      </c>
      <c r="CD21" s="10">
        <f t="shared" si="117"/>
        <v>1</v>
      </c>
      <c r="CE21" s="10">
        <f t="shared" si="118"/>
        <v>0</v>
      </c>
      <c r="CF21" s="10">
        <f t="shared" si="119"/>
        <v>10</v>
      </c>
      <c r="CG21" s="11">
        <f t="shared" si="67"/>
        <v>0</v>
      </c>
      <c r="CH21" s="11">
        <f t="shared" si="120"/>
        <v>0</v>
      </c>
      <c r="CI21" s="11">
        <f t="shared" si="121"/>
        <v>0</v>
      </c>
      <c r="CJ21" s="11">
        <f t="shared" si="122"/>
        <v>0</v>
      </c>
      <c r="CK21" s="11">
        <f t="shared" si="123"/>
        <v>0</v>
      </c>
      <c r="CL21" s="11">
        <f t="shared" si="124"/>
        <v>0</v>
      </c>
      <c r="CM21" s="11">
        <f t="shared" si="125"/>
        <v>0</v>
      </c>
      <c r="CN21" s="1">
        <f t="shared" si="73"/>
        <v>2</v>
      </c>
    </row>
    <row r="22" spans="1:92" x14ac:dyDescent="0.25">
      <c r="A22" s="3">
        <f t="shared" si="74"/>
        <v>19</v>
      </c>
      <c r="B22" s="3" t="str">
        <f t="shared" si="76"/>
        <v>BB-JKB-19</v>
      </c>
      <c r="C22" s="21">
        <v>5</v>
      </c>
      <c r="D22" s="4">
        <f t="shared" si="77"/>
        <v>45124</v>
      </c>
      <c r="E22" s="5">
        <v>45124</v>
      </c>
      <c r="F22" s="6">
        <v>0.75</v>
      </c>
      <c r="G22" s="6"/>
      <c r="H22" s="3" t="str">
        <f t="shared" si="8"/>
        <v>Upper Providence</v>
      </c>
      <c r="I22" s="3">
        <v>12</v>
      </c>
      <c r="J22" s="3" t="s">
        <v>21</v>
      </c>
      <c r="K22" s="3" t="str">
        <f t="shared" si="9"/>
        <v>Chester Valley</v>
      </c>
      <c r="L22" s="3">
        <v>10</v>
      </c>
      <c r="M22" s="3" t="s">
        <v>57</v>
      </c>
      <c r="N22" s="3" t="s">
        <v>10</v>
      </c>
      <c r="P22" s="3">
        <v>1</v>
      </c>
      <c r="Q22" s="3">
        <v>4</v>
      </c>
      <c r="AJ22" s="9">
        <f t="shared" si="25"/>
        <v>0</v>
      </c>
      <c r="AK22" s="9">
        <f t="shared" si="78"/>
        <v>0</v>
      </c>
      <c r="AL22" s="9">
        <f t="shared" si="79"/>
        <v>0</v>
      </c>
      <c r="AM22" s="9">
        <f t="shared" si="80"/>
        <v>0</v>
      </c>
      <c r="AN22" s="9">
        <f t="shared" si="81"/>
        <v>0</v>
      </c>
      <c r="AO22" s="9">
        <f t="shared" si="82"/>
        <v>0</v>
      </c>
      <c r="AP22" s="9">
        <f t="shared" si="83"/>
        <v>0</v>
      </c>
      <c r="AQ22" s="8">
        <f t="shared" si="31"/>
        <v>1</v>
      </c>
      <c r="AR22" s="8">
        <f t="shared" si="84"/>
        <v>1</v>
      </c>
      <c r="AS22" s="8">
        <f t="shared" si="85"/>
        <v>0</v>
      </c>
      <c r="AT22" s="8">
        <f t="shared" si="86"/>
        <v>0</v>
      </c>
      <c r="AU22" s="8">
        <f t="shared" si="87"/>
        <v>1</v>
      </c>
      <c r="AV22" s="8">
        <f t="shared" si="88"/>
        <v>0</v>
      </c>
      <c r="AW22" s="8">
        <f t="shared" si="89"/>
        <v>12</v>
      </c>
      <c r="AX22" s="10">
        <f t="shared" si="37"/>
        <v>0</v>
      </c>
      <c r="AY22" s="10">
        <f t="shared" si="90"/>
        <v>0</v>
      </c>
      <c r="AZ22" s="10">
        <f t="shared" si="91"/>
        <v>0</v>
      </c>
      <c r="BA22" s="10">
        <f t="shared" si="92"/>
        <v>0</v>
      </c>
      <c r="BB22" s="10">
        <f t="shared" si="93"/>
        <v>0</v>
      </c>
      <c r="BC22" s="10">
        <f t="shared" si="94"/>
        <v>0</v>
      </c>
      <c r="BD22" s="10">
        <f t="shared" si="95"/>
        <v>0</v>
      </c>
      <c r="BE22" s="11">
        <f t="shared" si="43"/>
        <v>0</v>
      </c>
      <c r="BF22" s="11">
        <f t="shared" si="96"/>
        <v>0</v>
      </c>
      <c r="BG22" s="11">
        <f t="shared" si="97"/>
        <v>0</v>
      </c>
      <c r="BH22" s="11">
        <f t="shared" si="98"/>
        <v>0</v>
      </c>
      <c r="BI22" s="11">
        <f t="shared" si="99"/>
        <v>0</v>
      </c>
      <c r="BJ22" s="11">
        <f t="shared" si="100"/>
        <v>0</v>
      </c>
      <c r="BK22" s="11">
        <f t="shared" si="101"/>
        <v>0</v>
      </c>
      <c r="BL22" s="9">
        <f t="shared" si="49"/>
        <v>0</v>
      </c>
      <c r="BM22" s="9">
        <f t="shared" si="102"/>
        <v>0</v>
      </c>
      <c r="BN22" s="9">
        <f t="shared" si="103"/>
        <v>0</v>
      </c>
      <c r="BO22" s="9">
        <f t="shared" si="104"/>
        <v>0</v>
      </c>
      <c r="BP22" s="9">
        <f t="shared" si="105"/>
        <v>0</v>
      </c>
      <c r="BQ22" s="9">
        <f t="shared" si="106"/>
        <v>0</v>
      </c>
      <c r="BR22" s="9">
        <f t="shared" si="107"/>
        <v>0</v>
      </c>
      <c r="BS22" s="8">
        <f t="shared" si="55"/>
        <v>0</v>
      </c>
      <c r="BT22" s="8">
        <f t="shared" si="108"/>
        <v>0</v>
      </c>
      <c r="BU22" s="8">
        <f t="shared" si="109"/>
        <v>0</v>
      </c>
      <c r="BV22" s="8">
        <f t="shared" si="110"/>
        <v>0</v>
      </c>
      <c r="BW22" s="8">
        <f t="shared" si="111"/>
        <v>0</v>
      </c>
      <c r="BX22" s="8">
        <f t="shared" si="112"/>
        <v>0</v>
      </c>
      <c r="BY22" s="8">
        <f t="shared" si="113"/>
        <v>0</v>
      </c>
      <c r="BZ22" s="10">
        <f t="shared" si="61"/>
        <v>0</v>
      </c>
      <c r="CA22" s="10">
        <f t="shared" si="114"/>
        <v>0</v>
      </c>
      <c r="CB22" s="10">
        <f t="shared" si="115"/>
        <v>0</v>
      </c>
      <c r="CC22" s="10">
        <f t="shared" si="116"/>
        <v>0</v>
      </c>
      <c r="CD22" s="10">
        <f t="shared" si="117"/>
        <v>0</v>
      </c>
      <c r="CE22" s="10">
        <f t="shared" si="118"/>
        <v>0</v>
      </c>
      <c r="CF22" s="10">
        <f t="shared" si="119"/>
        <v>0</v>
      </c>
      <c r="CG22" s="11">
        <f t="shared" si="67"/>
        <v>1</v>
      </c>
      <c r="CH22" s="11">
        <f t="shared" si="120"/>
        <v>0</v>
      </c>
      <c r="CI22" s="11">
        <f t="shared" si="121"/>
        <v>1</v>
      </c>
      <c r="CJ22" s="11">
        <f t="shared" si="122"/>
        <v>1</v>
      </c>
      <c r="CK22" s="11">
        <f t="shared" si="123"/>
        <v>0</v>
      </c>
      <c r="CL22" s="11">
        <f t="shared" si="124"/>
        <v>0</v>
      </c>
      <c r="CM22" s="11">
        <f t="shared" si="125"/>
        <v>10</v>
      </c>
      <c r="CN22" s="1">
        <f t="shared" si="73"/>
        <v>2</v>
      </c>
    </row>
    <row r="23" spans="1:92" x14ac:dyDescent="0.25">
      <c r="A23" s="3">
        <f t="shared" si="74"/>
        <v>20</v>
      </c>
      <c r="B23" s="3" t="str">
        <f t="shared" si="76"/>
        <v>BB-JKB-20</v>
      </c>
      <c r="C23" s="21">
        <v>5</v>
      </c>
      <c r="D23" s="4">
        <f t="shared" si="77"/>
        <v>45124</v>
      </c>
      <c r="E23" s="5">
        <v>45124</v>
      </c>
      <c r="F23" s="6">
        <v>0.75</v>
      </c>
      <c r="G23" s="6"/>
      <c r="H23" s="3" t="str">
        <f t="shared" si="8"/>
        <v>Exton</v>
      </c>
      <c r="I23" s="3">
        <v>12</v>
      </c>
      <c r="J23" s="3" t="s">
        <v>21</v>
      </c>
      <c r="K23" s="3" t="str">
        <f t="shared" si="9"/>
        <v>Devon/Strafford</v>
      </c>
      <c r="L23" s="3">
        <v>1</v>
      </c>
      <c r="M23" s="3" t="s">
        <v>61</v>
      </c>
      <c r="N23" s="3" t="s">
        <v>10</v>
      </c>
      <c r="P23" s="3">
        <v>5</v>
      </c>
      <c r="Q23" s="3">
        <v>3</v>
      </c>
      <c r="AJ23" s="9">
        <f t="shared" si="25"/>
        <v>0</v>
      </c>
      <c r="AK23" s="9">
        <f t="shared" si="78"/>
        <v>0</v>
      </c>
      <c r="AL23" s="9">
        <f t="shared" si="79"/>
        <v>0</v>
      </c>
      <c r="AM23" s="9">
        <f t="shared" si="80"/>
        <v>0</v>
      </c>
      <c r="AN23" s="9">
        <f t="shared" si="81"/>
        <v>0</v>
      </c>
      <c r="AO23" s="9">
        <f t="shared" si="82"/>
        <v>0</v>
      </c>
      <c r="AP23" s="9">
        <f t="shared" si="83"/>
        <v>0</v>
      </c>
      <c r="AQ23" s="8">
        <f t="shared" si="31"/>
        <v>0</v>
      </c>
      <c r="AR23" s="8">
        <f t="shared" si="84"/>
        <v>0</v>
      </c>
      <c r="AS23" s="8">
        <f t="shared" si="85"/>
        <v>0</v>
      </c>
      <c r="AT23" s="8">
        <f t="shared" si="86"/>
        <v>0</v>
      </c>
      <c r="AU23" s="8">
        <f t="shared" si="87"/>
        <v>0</v>
      </c>
      <c r="AV23" s="8">
        <f t="shared" si="88"/>
        <v>0</v>
      </c>
      <c r="AW23" s="8">
        <f t="shared" si="89"/>
        <v>0</v>
      </c>
      <c r="AX23" s="10">
        <f t="shared" si="37"/>
        <v>1</v>
      </c>
      <c r="AY23" s="10">
        <f t="shared" si="90"/>
        <v>1</v>
      </c>
      <c r="AZ23" s="10">
        <f t="shared" si="91"/>
        <v>0</v>
      </c>
      <c r="BA23" s="10">
        <f t="shared" si="92"/>
        <v>0</v>
      </c>
      <c r="BB23" s="10">
        <f t="shared" si="93"/>
        <v>1</v>
      </c>
      <c r="BC23" s="10">
        <f t="shared" si="94"/>
        <v>0</v>
      </c>
      <c r="BD23" s="10">
        <f t="shared" si="95"/>
        <v>12</v>
      </c>
      <c r="BE23" s="11">
        <f t="shared" si="43"/>
        <v>1</v>
      </c>
      <c r="BF23" s="11">
        <f t="shared" si="96"/>
        <v>0</v>
      </c>
      <c r="BG23" s="11">
        <f t="shared" si="97"/>
        <v>1</v>
      </c>
      <c r="BH23" s="11">
        <f t="shared" si="98"/>
        <v>1</v>
      </c>
      <c r="BI23" s="11">
        <f t="shared" si="99"/>
        <v>0</v>
      </c>
      <c r="BJ23" s="11">
        <f t="shared" si="100"/>
        <v>0</v>
      </c>
      <c r="BK23" s="11">
        <f t="shared" si="101"/>
        <v>1</v>
      </c>
      <c r="BL23" s="9">
        <f t="shared" si="49"/>
        <v>0</v>
      </c>
      <c r="BM23" s="9">
        <f t="shared" si="102"/>
        <v>0</v>
      </c>
      <c r="BN23" s="9">
        <f t="shared" si="103"/>
        <v>0</v>
      </c>
      <c r="BO23" s="9">
        <f t="shared" si="104"/>
        <v>0</v>
      </c>
      <c r="BP23" s="9">
        <f t="shared" si="105"/>
        <v>0</v>
      </c>
      <c r="BQ23" s="9">
        <f t="shared" si="106"/>
        <v>0</v>
      </c>
      <c r="BR23" s="9">
        <f t="shared" si="107"/>
        <v>0</v>
      </c>
      <c r="BS23" s="8">
        <f t="shared" si="55"/>
        <v>0</v>
      </c>
      <c r="BT23" s="8">
        <f t="shared" si="108"/>
        <v>0</v>
      </c>
      <c r="BU23" s="8">
        <f t="shared" si="109"/>
        <v>0</v>
      </c>
      <c r="BV23" s="8">
        <f t="shared" si="110"/>
        <v>0</v>
      </c>
      <c r="BW23" s="8">
        <f t="shared" si="111"/>
        <v>0</v>
      </c>
      <c r="BX23" s="8">
        <f t="shared" si="112"/>
        <v>0</v>
      </c>
      <c r="BY23" s="8">
        <f t="shared" si="113"/>
        <v>0</v>
      </c>
      <c r="BZ23" s="10">
        <f t="shared" si="61"/>
        <v>0</v>
      </c>
      <c r="CA23" s="10">
        <f t="shared" si="114"/>
        <v>0</v>
      </c>
      <c r="CB23" s="10">
        <f t="shared" si="115"/>
        <v>0</v>
      </c>
      <c r="CC23" s="10">
        <f t="shared" si="116"/>
        <v>0</v>
      </c>
      <c r="CD23" s="10">
        <f t="shared" si="117"/>
        <v>0</v>
      </c>
      <c r="CE23" s="10">
        <f t="shared" si="118"/>
        <v>0</v>
      </c>
      <c r="CF23" s="10">
        <f t="shared" si="119"/>
        <v>0</v>
      </c>
      <c r="CG23" s="11">
        <f t="shared" si="67"/>
        <v>0</v>
      </c>
      <c r="CH23" s="11">
        <f t="shared" si="120"/>
        <v>0</v>
      </c>
      <c r="CI23" s="11">
        <f t="shared" si="121"/>
        <v>0</v>
      </c>
      <c r="CJ23" s="11">
        <f t="shared" si="122"/>
        <v>0</v>
      </c>
      <c r="CK23" s="11">
        <f t="shared" si="123"/>
        <v>0</v>
      </c>
      <c r="CL23" s="11">
        <f t="shared" si="124"/>
        <v>0</v>
      </c>
      <c r="CM23" s="11">
        <f t="shared" si="125"/>
        <v>0</v>
      </c>
      <c r="CN23" s="1">
        <f t="shared" si="73"/>
        <v>2</v>
      </c>
    </row>
    <row r="24" spans="1:92" x14ac:dyDescent="0.25">
      <c r="A24" s="12">
        <f t="shared" si="74"/>
        <v>21</v>
      </c>
      <c r="B24" s="12" t="str">
        <f t="shared" si="76"/>
        <v>BB-JKB-21</v>
      </c>
      <c r="C24" s="12">
        <v>6</v>
      </c>
      <c r="D24" s="46">
        <f t="shared" si="77"/>
        <v>45127</v>
      </c>
      <c r="E24" s="47">
        <v>45127</v>
      </c>
      <c r="F24" s="48">
        <v>0.75</v>
      </c>
      <c r="G24" s="15"/>
      <c r="H24" s="12" t="str">
        <f t="shared" si="8"/>
        <v>Chester Valley</v>
      </c>
      <c r="I24" s="45">
        <v>0</v>
      </c>
      <c r="J24" s="12" t="s">
        <v>21</v>
      </c>
      <c r="K24" s="12" t="str">
        <f t="shared" si="9"/>
        <v>Exton</v>
      </c>
      <c r="L24" s="45">
        <v>10</v>
      </c>
      <c r="M24" s="12" t="s">
        <v>60</v>
      </c>
      <c r="N24" s="12" t="s">
        <v>10</v>
      </c>
      <c r="P24" s="12">
        <v>4</v>
      </c>
      <c r="Q24" s="12">
        <v>5</v>
      </c>
      <c r="AJ24" s="9">
        <f t="shared" si="25"/>
        <v>0</v>
      </c>
      <c r="AK24" s="9">
        <f t="shared" si="78"/>
        <v>0</v>
      </c>
      <c r="AL24" s="9">
        <f t="shared" si="79"/>
        <v>0</v>
      </c>
      <c r="AM24" s="9">
        <f t="shared" si="80"/>
        <v>0</v>
      </c>
      <c r="AN24" s="9">
        <f t="shared" si="81"/>
        <v>0</v>
      </c>
      <c r="AO24" s="9">
        <f t="shared" si="82"/>
        <v>0</v>
      </c>
      <c r="AP24" s="9">
        <f t="shared" si="83"/>
        <v>0</v>
      </c>
      <c r="AQ24" s="8">
        <f t="shared" si="31"/>
        <v>1</v>
      </c>
      <c r="AR24" s="8">
        <f t="shared" si="84"/>
        <v>0</v>
      </c>
      <c r="AS24" s="8">
        <f t="shared" si="85"/>
        <v>1</v>
      </c>
      <c r="AT24" s="8">
        <f t="shared" si="86"/>
        <v>0</v>
      </c>
      <c r="AU24" s="8">
        <f t="shared" si="87"/>
        <v>1</v>
      </c>
      <c r="AV24" s="8">
        <f t="shared" si="88"/>
        <v>0</v>
      </c>
      <c r="AW24" s="8">
        <f t="shared" si="89"/>
        <v>10</v>
      </c>
      <c r="AX24" s="10">
        <f t="shared" si="37"/>
        <v>0</v>
      </c>
      <c r="AY24" s="10">
        <f t="shared" si="90"/>
        <v>0</v>
      </c>
      <c r="AZ24" s="10">
        <f t="shared" si="91"/>
        <v>0</v>
      </c>
      <c r="BA24" s="10">
        <f t="shared" si="92"/>
        <v>0</v>
      </c>
      <c r="BB24" s="10">
        <f t="shared" si="93"/>
        <v>0</v>
      </c>
      <c r="BC24" s="10">
        <f t="shared" si="94"/>
        <v>0</v>
      </c>
      <c r="BD24" s="10">
        <f t="shared" si="95"/>
        <v>0</v>
      </c>
      <c r="BE24" s="11">
        <f t="shared" si="43"/>
        <v>1</v>
      </c>
      <c r="BF24" s="11">
        <f t="shared" si="96"/>
        <v>1</v>
      </c>
      <c r="BG24" s="11">
        <f t="shared" si="97"/>
        <v>0</v>
      </c>
      <c r="BH24" s="11">
        <f t="shared" si="98"/>
        <v>1</v>
      </c>
      <c r="BI24" s="11">
        <f t="shared" si="99"/>
        <v>0</v>
      </c>
      <c r="BJ24" s="11">
        <f t="shared" si="100"/>
        <v>0</v>
      </c>
      <c r="BK24" s="11">
        <f t="shared" si="101"/>
        <v>0</v>
      </c>
      <c r="BL24" s="9">
        <f t="shared" si="49"/>
        <v>0</v>
      </c>
      <c r="BM24" s="9">
        <f t="shared" si="102"/>
        <v>0</v>
      </c>
      <c r="BN24" s="9">
        <f t="shared" si="103"/>
        <v>0</v>
      </c>
      <c r="BO24" s="9">
        <f t="shared" si="104"/>
        <v>0</v>
      </c>
      <c r="BP24" s="9">
        <f t="shared" si="105"/>
        <v>0</v>
      </c>
      <c r="BQ24" s="9">
        <f t="shared" si="106"/>
        <v>0</v>
      </c>
      <c r="BR24" s="9">
        <f t="shared" si="107"/>
        <v>0</v>
      </c>
      <c r="BS24" s="8">
        <f t="shared" si="55"/>
        <v>0</v>
      </c>
      <c r="BT24" s="8">
        <f t="shared" si="108"/>
        <v>0</v>
      </c>
      <c r="BU24" s="8">
        <f t="shared" si="109"/>
        <v>0</v>
      </c>
      <c r="BV24" s="8">
        <f t="shared" si="110"/>
        <v>0</v>
      </c>
      <c r="BW24" s="8">
        <f t="shared" si="111"/>
        <v>0</v>
      </c>
      <c r="BX24" s="8">
        <f t="shared" si="112"/>
        <v>0</v>
      </c>
      <c r="BY24" s="8">
        <f t="shared" si="113"/>
        <v>0</v>
      </c>
      <c r="BZ24" s="10">
        <f t="shared" si="61"/>
        <v>0</v>
      </c>
      <c r="CA24" s="10">
        <f t="shared" si="114"/>
        <v>0</v>
      </c>
      <c r="CB24" s="10">
        <f t="shared" si="115"/>
        <v>0</v>
      </c>
      <c r="CC24" s="10">
        <f t="shared" si="116"/>
        <v>0</v>
      </c>
      <c r="CD24" s="10">
        <f t="shared" si="117"/>
        <v>0</v>
      </c>
      <c r="CE24" s="10">
        <f t="shared" si="118"/>
        <v>0</v>
      </c>
      <c r="CF24" s="10">
        <f t="shared" si="119"/>
        <v>0</v>
      </c>
      <c r="CG24" s="11">
        <f t="shared" si="67"/>
        <v>0</v>
      </c>
      <c r="CH24" s="11">
        <f t="shared" si="120"/>
        <v>0</v>
      </c>
      <c r="CI24" s="11">
        <f t="shared" si="121"/>
        <v>0</v>
      </c>
      <c r="CJ24" s="11">
        <f t="shared" si="122"/>
        <v>0</v>
      </c>
      <c r="CK24" s="11">
        <f t="shared" si="123"/>
        <v>0</v>
      </c>
      <c r="CL24" s="11">
        <f t="shared" si="124"/>
        <v>0</v>
      </c>
      <c r="CM24" s="11">
        <f t="shared" si="125"/>
        <v>0</v>
      </c>
      <c r="CN24" s="1">
        <f t="shared" si="73"/>
        <v>2</v>
      </c>
    </row>
    <row r="25" spans="1:92" x14ac:dyDescent="0.25">
      <c r="A25" s="12">
        <f t="shared" si="74"/>
        <v>22</v>
      </c>
      <c r="B25" s="12" t="str">
        <f t="shared" si="76"/>
        <v>BB-JKB-22</v>
      </c>
      <c r="C25" s="12">
        <v>6</v>
      </c>
      <c r="D25" s="13">
        <f t="shared" si="77"/>
        <v>45126</v>
      </c>
      <c r="E25" s="14">
        <v>45126</v>
      </c>
      <c r="F25" s="43">
        <v>0.75</v>
      </c>
      <c r="G25" s="15"/>
      <c r="H25" s="39" t="str">
        <f t="shared" si="8"/>
        <v>Upper Providence</v>
      </c>
      <c r="I25" s="39">
        <v>9</v>
      </c>
      <c r="J25" s="39" t="s">
        <v>21</v>
      </c>
      <c r="K25" s="39" t="str">
        <f t="shared" si="9"/>
        <v>Radnor-Wayne</v>
      </c>
      <c r="L25" s="39">
        <v>6</v>
      </c>
      <c r="M25" s="39" t="s">
        <v>34</v>
      </c>
      <c r="N25" s="12" t="s">
        <v>10</v>
      </c>
      <c r="P25" s="12">
        <v>1</v>
      </c>
      <c r="Q25" s="12">
        <v>8</v>
      </c>
      <c r="AC25" s="24"/>
      <c r="AE25" s="24"/>
      <c r="AJ25" s="9">
        <f t="shared" si="25"/>
        <v>0</v>
      </c>
      <c r="AK25" s="9">
        <f t="shared" si="78"/>
        <v>0</v>
      </c>
      <c r="AL25" s="9">
        <f t="shared" si="79"/>
        <v>0</v>
      </c>
      <c r="AM25" s="9">
        <f t="shared" si="80"/>
        <v>0</v>
      </c>
      <c r="AN25" s="9">
        <f t="shared" si="81"/>
        <v>0</v>
      </c>
      <c r="AO25" s="9">
        <f t="shared" si="82"/>
        <v>0</v>
      </c>
      <c r="AP25" s="9">
        <f t="shared" si="83"/>
        <v>0</v>
      </c>
      <c r="AQ25" s="8">
        <f t="shared" si="31"/>
        <v>0</v>
      </c>
      <c r="AR25" s="8">
        <f t="shared" si="84"/>
        <v>0</v>
      </c>
      <c r="AS25" s="8">
        <f t="shared" si="85"/>
        <v>0</v>
      </c>
      <c r="AT25" s="8">
        <f t="shared" si="86"/>
        <v>0</v>
      </c>
      <c r="AU25" s="8">
        <f t="shared" si="87"/>
        <v>0</v>
      </c>
      <c r="AV25" s="8">
        <f t="shared" si="88"/>
        <v>0</v>
      </c>
      <c r="AW25" s="8">
        <f t="shared" si="89"/>
        <v>0</v>
      </c>
      <c r="AX25" s="10">
        <f t="shared" si="37"/>
        <v>0</v>
      </c>
      <c r="AY25" s="10">
        <f t="shared" si="90"/>
        <v>0</v>
      </c>
      <c r="AZ25" s="10">
        <f t="shared" si="91"/>
        <v>0</v>
      </c>
      <c r="BA25" s="10">
        <f t="shared" si="92"/>
        <v>0</v>
      </c>
      <c r="BB25" s="10">
        <f t="shared" si="93"/>
        <v>0</v>
      </c>
      <c r="BC25" s="10">
        <f t="shared" si="94"/>
        <v>0</v>
      </c>
      <c r="BD25" s="10">
        <f t="shared" si="95"/>
        <v>0</v>
      </c>
      <c r="BE25" s="11">
        <f t="shared" si="43"/>
        <v>0</v>
      </c>
      <c r="BF25" s="11">
        <f t="shared" si="96"/>
        <v>0</v>
      </c>
      <c r="BG25" s="11">
        <f t="shared" si="97"/>
        <v>0</v>
      </c>
      <c r="BH25" s="11">
        <f t="shared" si="98"/>
        <v>0</v>
      </c>
      <c r="BI25" s="11">
        <f t="shared" si="99"/>
        <v>0</v>
      </c>
      <c r="BJ25" s="11">
        <f t="shared" si="100"/>
        <v>0</v>
      </c>
      <c r="BK25" s="11">
        <f t="shared" si="101"/>
        <v>0</v>
      </c>
      <c r="BL25" s="9">
        <f t="shared" si="49"/>
        <v>0</v>
      </c>
      <c r="BM25" s="9">
        <f t="shared" si="102"/>
        <v>0</v>
      </c>
      <c r="BN25" s="9">
        <f t="shared" si="103"/>
        <v>0</v>
      </c>
      <c r="BO25" s="9">
        <f t="shared" si="104"/>
        <v>0</v>
      </c>
      <c r="BP25" s="9">
        <f t="shared" si="105"/>
        <v>0</v>
      </c>
      <c r="BQ25" s="9">
        <f t="shared" si="106"/>
        <v>0</v>
      </c>
      <c r="BR25" s="9">
        <f t="shared" si="107"/>
        <v>0</v>
      </c>
      <c r="BS25" s="8">
        <f t="shared" si="55"/>
        <v>0</v>
      </c>
      <c r="BT25" s="8">
        <f t="shared" si="108"/>
        <v>0</v>
      </c>
      <c r="BU25" s="8">
        <f t="shared" si="109"/>
        <v>0</v>
      </c>
      <c r="BV25" s="8">
        <f t="shared" si="110"/>
        <v>0</v>
      </c>
      <c r="BW25" s="8">
        <f t="shared" si="111"/>
        <v>0</v>
      </c>
      <c r="BX25" s="8">
        <f t="shared" si="112"/>
        <v>0</v>
      </c>
      <c r="BY25" s="8">
        <f t="shared" si="113"/>
        <v>0</v>
      </c>
      <c r="BZ25" s="10">
        <f t="shared" si="61"/>
        <v>1</v>
      </c>
      <c r="CA25" s="10">
        <f t="shared" si="114"/>
        <v>1</v>
      </c>
      <c r="CB25" s="10">
        <f t="shared" si="115"/>
        <v>0</v>
      </c>
      <c r="CC25" s="10">
        <f t="shared" si="116"/>
        <v>0</v>
      </c>
      <c r="CD25" s="10">
        <f t="shared" si="117"/>
        <v>1</v>
      </c>
      <c r="CE25" s="10">
        <f t="shared" si="118"/>
        <v>0</v>
      </c>
      <c r="CF25" s="10">
        <f t="shared" si="119"/>
        <v>9</v>
      </c>
      <c r="CG25" s="11">
        <f t="shared" si="67"/>
        <v>1</v>
      </c>
      <c r="CH25" s="11">
        <f t="shared" si="120"/>
        <v>0</v>
      </c>
      <c r="CI25" s="11">
        <f t="shared" si="121"/>
        <v>1</v>
      </c>
      <c r="CJ25" s="11">
        <f t="shared" si="122"/>
        <v>1</v>
      </c>
      <c r="CK25" s="11">
        <f t="shared" si="123"/>
        <v>0</v>
      </c>
      <c r="CL25" s="11">
        <f t="shared" si="124"/>
        <v>0</v>
      </c>
      <c r="CM25" s="11">
        <f t="shared" si="125"/>
        <v>6</v>
      </c>
      <c r="CN25" s="1">
        <f t="shared" si="73"/>
        <v>2</v>
      </c>
    </row>
    <row r="26" spans="1:92" x14ac:dyDescent="0.25">
      <c r="A26" s="12">
        <f t="shared" si="74"/>
        <v>23</v>
      </c>
      <c r="B26" s="12" t="str">
        <f t="shared" si="76"/>
        <v>BB-JKB-23</v>
      </c>
      <c r="C26" s="12">
        <v>6</v>
      </c>
      <c r="D26" s="46">
        <f t="shared" si="77"/>
        <v>45127</v>
      </c>
      <c r="E26" s="47">
        <v>45127</v>
      </c>
      <c r="F26" s="48">
        <v>0.75</v>
      </c>
      <c r="G26" s="15"/>
      <c r="H26" s="12" t="str">
        <f t="shared" si="8"/>
        <v>Great Valley 2</v>
      </c>
      <c r="I26" s="45">
        <v>9</v>
      </c>
      <c r="J26" s="12" t="s">
        <v>21</v>
      </c>
      <c r="K26" s="12" t="str">
        <f t="shared" si="9"/>
        <v>Great Valley 1</v>
      </c>
      <c r="L26" s="45">
        <v>8</v>
      </c>
      <c r="M26" s="12" t="s">
        <v>58</v>
      </c>
      <c r="N26" s="12" t="s">
        <v>10</v>
      </c>
      <c r="P26" s="12">
        <v>7</v>
      </c>
      <c r="Q26" s="12">
        <v>2</v>
      </c>
      <c r="AC26" s="24"/>
      <c r="AE26" s="24"/>
      <c r="AJ26" s="9">
        <f t="shared" si="25"/>
        <v>0</v>
      </c>
      <c r="AK26" s="9">
        <f t="shared" si="78"/>
        <v>0</v>
      </c>
      <c r="AL26" s="9">
        <f t="shared" si="79"/>
        <v>0</v>
      </c>
      <c r="AM26" s="9">
        <f t="shared" si="80"/>
        <v>0</v>
      </c>
      <c r="AN26" s="9">
        <f t="shared" si="81"/>
        <v>0</v>
      </c>
      <c r="AO26" s="9">
        <f t="shared" si="82"/>
        <v>0</v>
      </c>
      <c r="AP26" s="9">
        <f t="shared" si="83"/>
        <v>0</v>
      </c>
      <c r="AQ26" s="8">
        <f t="shared" si="31"/>
        <v>0</v>
      </c>
      <c r="AR26" s="8">
        <f t="shared" si="84"/>
        <v>0</v>
      </c>
      <c r="AS26" s="8">
        <f t="shared" si="85"/>
        <v>0</v>
      </c>
      <c r="AT26" s="8">
        <f t="shared" si="86"/>
        <v>0</v>
      </c>
      <c r="AU26" s="8">
        <f t="shared" si="87"/>
        <v>0</v>
      </c>
      <c r="AV26" s="8">
        <f t="shared" si="88"/>
        <v>0</v>
      </c>
      <c r="AW26" s="8">
        <f t="shared" si="89"/>
        <v>0</v>
      </c>
      <c r="AX26" s="10">
        <f t="shared" si="37"/>
        <v>0</v>
      </c>
      <c r="AY26" s="10">
        <f t="shared" si="90"/>
        <v>0</v>
      </c>
      <c r="AZ26" s="10">
        <f t="shared" si="91"/>
        <v>0</v>
      </c>
      <c r="BA26" s="10">
        <f t="shared" si="92"/>
        <v>0</v>
      </c>
      <c r="BB26" s="10">
        <f t="shared" si="93"/>
        <v>0</v>
      </c>
      <c r="BC26" s="10">
        <f t="shared" si="94"/>
        <v>0</v>
      </c>
      <c r="BD26" s="10">
        <f t="shared" si="95"/>
        <v>0</v>
      </c>
      <c r="BE26" s="11">
        <f t="shared" si="43"/>
        <v>0</v>
      </c>
      <c r="BF26" s="11">
        <f t="shared" si="96"/>
        <v>0</v>
      </c>
      <c r="BG26" s="11">
        <f t="shared" si="97"/>
        <v>0</v>
      </c>
      <c r="BH26" s="11">
        <f t="shared" si="98"/>
        <v>0</v>
      </c>
      <c r="BI26" s="11">
        <f t="shared" si="99"/>
        <v>0</v>
      </c>
      <c r="BJ26" s="11">
        <f t="shared" si="100"/>
        <v>0</v>
      </c>
      <c r="BK26" s="11">
        <f t="shared" si="101"/>
        <v>0</v>
      </c>
      <c r="BL26" s="9">
        <f t="shared" si="49"/>
        <v>1</v>
      </c>
      <c r="BM26" s="9">
        <f t="shared" si="102"/>
        <v>1</v>
      </c>
      <c r="BN26" s="9">
        <f t="shared" si="103"/>
        <v>0</v>
      </c>
      <c r="BO26" s="9">
        <f t="shared" si="104"/>
        <v>0</v>
      </c>
      <c r="BP26" s="9">
        <f t="shared" si="105"/>
        <v>1</v>
      </c>
      <c r="BQ26" s="9">
        <f t="shared" si="106"/>
        <v>0</v>
      </c>
      <c r="BR26" s="9">
        <f t="shared" si="107"/>
        <v>9</v>
      </c>
      <c r="BS26" s="8">
        <f t="shared" si="55"/>
        <v>1</v>
      </c>
      <c r="BT26" s="8">
        <f t="shared" si="108"/>
        <v>0</v>
      </c>
      <c r="BU26" s="8">
        <f t="shared" si="109"/>
        <v>1</v>
      </c>
      <c r="BV26" s="8">
        <f t="shared" si="110"/>
        <v>1</v>
      </c>
      <c r="BW26" s="8">
        <f t="shared" si="111"/>
        <v>0</v>
      </c>
      <c r="BX26" s="8">
        <f t="shared" si="112"/>
        <v>0</v>
      </c>
      <c r="BY26" s="8">
        <f t="shared" si="113"/>
        <v>8</v>
      </c>
      <c r="BZ26" s="10">
        <f t="shared" si="61"/>
        <v>0</v>
      </c>
      <c r="CA26" s="10">
        <f t="shared" si="114"/>
        <v>0</v>
      </c>
      <c r="CB26" s="10">
        <f t="shared" si="115"/>
        <v>0</v>
      </c>
      <c r="CC26" s="10">
        <f t="shared" si="116"/>
        <v>0</v>
      </c>
      <c r="CD26" s="10">
        <f t="shared" si="117"/>
        <v>0</v>
      </c>
      <c r="CE26" s="10">
        <f t="shared" si="118"/>
        <v>0</v>
      </c>
      <c r="CF26" s="10">
        <f t="shared" si="119"/>
        <v>0</v>
      </c>
      <c r="CG26" s="11">
        <f t="shared" si="67"/>
        <v>0</v>
      </c>
      <c r="CH26" s="11">
        <f t="shared" si="120"/>
        <v>0</v>
      </c>
      <c r="CI26" s="11">
        <f t="shared" si="121"/>
        <v>0</v>
      </c>
      <c r="CJ26" s="11">
        <f t="shared" si="122"/>
        <v>0</v>
      </c>
      <c r="CK26" s="11">
        <f t="shared" si="123"/>
        <v>0</v>
      </c>
      <c r="CL26" s="11">
        <f t="shared" si="124"/>
        <v>0</v>
      </c>
      <c r="CM26" s="11">
        <f t="shared" si="125"/>
        <v>0</v>
      </c>
      <c r="CN26" s="1">
        <f t="shared" si="73"/>
        <v>2</v>
      </c>
    </row>
    <row r="27" spans="1:92" x14ac:dyDescent="0.25">
      <c r="A27" s="12">
        <f t="shared" si="74"/>
        <v>24</v>
      </c>
      <c r="B27" s="12" t="str">
        <f t="shared" si="76"/>
        <v>BB-JKB-24</v>
      </c>
      <c r="C27" s="12">
        <v>6</v>
      </c>
      <c r="D27" s="13">
        <f t="shared" si="77"/>
        <v>45126</v>
      </c>
      <c r="E27" s="14">
        <v>45126</v>
      </c>
      <c r="F27" s="15">
        <v>0.75</v>
      </c>
      <c r="G27" s="15"/>
      <c r="H27" s="12" t="str">
        <f t="shared" si="8"/>
        <v>Devon/Strafford</v>
      </c>
      <c r="I27" s="12">
        <v>0</v>
      </c>
      <c r="J27" s="12" t="s">
        <v>21</v>
      </c>
      <c r="K27" s="12" t="str">
        <f t="shared" si="9"/>
        <v>Berwyn-Paoli</v>
      </c>
      <c r="L27" s="12">
        <v>18</v>
      </c>
      <c r="M27" s="12" t="s">
        <v>59</v>
      </c>
      <c r="N27" s="12" t="s">
        <v>10</v>
      </c>
      <c r="P27" s="12">
        <v>3</v>
      </c>
      <c r="Q27" s="12">
        <v>6</v>
      </c>
      <c r="AC27" s="24"/>
      <c r="AE27" s="24"/>
      <c r="AJ27" s="9">
        <f t="shared" si="25"/>
        <v>1</v>
      </c>
      <c r="AK27" s="9">
        <f t="shared" si="78"/>
        <v>1</v>
      </c>
      <c r="AL27" s="9">
        <f t="shared" si="79"/>
        <v>0</v>
      </c>
      <c r="AM27" s="9">
        <f t="shared" si="80"/>
        <v>1</v>
      </c>
      <c r="AN27" s="9">
        <f t="shared" si="81"/>
        <v>0</v>
      </c>
      <c r="AO27" s="9">
        <f t="shared" si="82"/>
        <v>0</v>
      </c>
      <c r="AP27" s="9">
        <f t="shared" si="83"/>
        <v>0</v>
      </c>
      <c r="AQ27" s="8">
        <f t="shared" si="31"/>
        <v>0</v>
      </c>
      <c r="AR27" s="8">
        <f t="shared" si="84"/>
        <v>0</v>
      </c>
      <c r="AS27" s="8">
        <f t="shared" si="85"/>
        <v>0</v>
      </c>
      <c r="AT27" s="8">
        <f t="shared" si="86"/>
        <v>0</v>
      </c>
      <c r="AU27" s="8">
        <f t="shared" si="87"/>
        <v>0</v>
      </c>
      <c r="AV27" s="8">
        <f t="shared" si="88"/>
        <v>0</v>
      </c>
      <c r="AW27" s="8">
        <f t="shared" si="89"/>
        <v>0</v>
      </c>
      <c r="AX27" s="10">
        <f t="shared" si="37"/>
        <v>1</v>
      </c>
      <c r="AY27" s="10">
        <f t="shared" si="90"/>
        <v>0</v>
      </c>
      <c r="AZ27" s="10">
        <f t="shared" si="91"/>
        <v>1</v>
      </c>
      <c r="BA27" s="10">
        <f t="shared" si="92"/>
        <v>0</v>
      </c>
      <c r="BB27" s="10">
        <f t="shared" si="93"/>
        <v>1</v>
      </c>
      <c r="BC27" s="10">
        <f t="shared" si="94"/>
        <v>0</v>
      </c>
      <c r="BD27" s="10">
        <f t="shared" si="95"/>
        <v>18</v>
      </c>
      <c r="BE27" s="11">
        <f t="shared" si="43"/>
        <v>0</v>
      </c>
      <c r="BF27" s="11">
        <f t="shared" si="96"/>
        <v>0</v>
      </c>
      <c r="BG27" s="11">
        <f t="shared" si="97"/>
        <v>0</v>
      </c>
      <c r="BH27" s="11">
        <f t="shared" si="98"/>
        <v>0</v>
      </c>
      <c r="BI27" s="11">
        <f t="shared" si="99"/>
        <v>0</v>
      </c>
      <c r="BJ27" s="11">
        <f t="shared" si="100"/>
        <v>0</v>
      </c>
      <c r="BK27" s="11">
        <f t="shared" si="101"/>
        <v>0</v>
      </c>
      <c r="BL27" s="9">
        <f t="shared" si="49"/>
        <v>0</v>
      </c>
      <c r="BM27" s="9">
        <f t="shared" si="102"/>
        <v>0</v>
      </c>
      <c r="BN27" s="9">
        <f t="shared" si="103"/>
        <v>0</v>
      </c>
      <c r="BO27" s="9">
        <f t="shared" si="104"/>
        <v>0</v>
      </c>
      <c r="BP27" s="9">
        <f t="shared" si="105"/>
        <v>0</v>
      </c>
      <c r="BQ27" s="9">
        <f t="shared" si="106"/>
        <v>0</v>
      </c>
      <c r="BR27" s="9">
        <f t="shared" si="107"/>
        <v>0</v>
      </c>
      <c r="BS27" s="8">
        <f t="shared" si="55"/>
        <v>0</v>
      </c>
      <c r="BT27" s="8">
        <f t="shared" si="108"/>
        <v>0</v>
      </c>
      <c r="BU27" s="8">
        <f t="shared" si="109"/>
        <v>0</v>
      </c>
      <c r="BV27" s="8">
        <f t="shared" si="110"/>
        <v>0</v>
      </c>
      <c r="BW27" s="8">
        <f t="shared" si="111"/>
        <v>0</v>
      </c>
      <c r="BX27" s="8">
        <f t="shared" si="112"/>
        <v>0</v>
      </c>
      <c r="BY27" s="8">
        <f t="shared" si="113"/>
        <v>0</v>
      </c>
      <c r="BZ27" s="10">
        <f t="shared" si="61"/>
        <v>0</v>
      </c>
      <c r="CA27" s="10">
        <f t="shared" si="114"/>
        <v>0</v>
      </c>
      <c r="CB27" s="10">
        <f t="shared" si="115"/>
        <v>0</v>
      </c>
      <c r="CC27" s="10">
        <f t="shared" si="116"/>
        <v>0</v>
      </c>
      <c r="CD27" s="10">
        <f t="shared" si="117"/>
        <v>0</v>
      </c>
      <c r="CE27" s="10">
        <f t="shared" si="118"/>
        <v>0</v>
      </c>
      <c r="CF27" s="10">
        <f t="shared" si="119"/>
        <v>0</v>
      </c>
      <c r="CG27" s="11">
        <f t="shared" si="67"/>
        <v>0</v>
      </c>
      <c r="CH27" s="11">
        <f t="shared" si="120"/>
        <v>0</v>
      </c>
      <c r="CI27" s="11">
        <f t="shared" si="121"/>
        <v>0</v>
      </c>
      <c r="CJ27" s="11">
        <f t="shared" si="122"/>
        <v>0</v>
      </c>
      <c r="CK27" s="11">
        <f t="shared" si="123"/>
        <v>0</v>
      </c>
      <c r="CL27" s="11">
        <f t="shared" si="124"/>
        <v>0</v>
      </c>
      <c r="CM27" s="11">
        <f t="shared" si="125"/>
        <v>0</v>
      </c>
      <c r="CN27" s="1">
        <f t="shared" si="73"/>
        <v>2</v>
      </c>
    </row>
    <row r="28" spans="1:92" x14ac:dyDescent="0.25">
      <c r="AC28" s="24"/>
      <c r="AE28" s="24"/>
    </row>
    <row r="29" spans="1:92" x14ac:dyDescent="0.25">
      <c r="AF29" s="16" t="s">
        <v>17</v>
      </c>
      <c r="AI29" s="16"/>
      <c r="AJ29" s="9">
        <f t="shared" ref="AJ29:BO29" si="126">SUM(AJ4:AJ28)</f>
        <v>6</v>
      </c>
      <c r="AK29" s="9">
        <f t="shared" si="126"/>
        <v>3</v>
      </c>
      <c r="AL29" s="9">
        <f t="shared" si="126"/>
        <v>3</v>
      </c>
      <c r="AM29" s="9">
        <f t="shared" si="126"/>
        <v>5</v>
      </c>
      <c r="AN29" s="9">
        <f t="shared" si="126"/>
        <v>1</v>
      </c>
      <c r="AO29" s="9">
        <f t="shared" si="126"/>
        <v>0</v>
      </c>
      <c r="AP29" s="9">
        <f t="shared" si="126"/>
        <v>35</v>
      </c>
      <c r="AQ29" s="8">
        <f t="shared" si="126"/>
        <v>6</v>
      </c>
      <c r="AR29" s="8">
        <f t="shared" si="126"/>
        <v>3</v>
      </c>
      <c r="AS29" s="8">
        <f t="shared" si="126"/>
        <v>3</v>
      </c>
      <c r="AT29" s="8">
        <f t="shared" si="126"/>
        <v>1</v>
      </c>
      <c r="AU29" s="8">
        <f t="shared" si="126"/>
        <v>5</v>
      </c>
      <c r="AV29" s="8">
        <f t="shared" si="126"/>
        <v>0</v>
      </c>
      <c r="AW29" s="8">
        <f t="shared" si="126"/>
        <v>60</v>
      </c>
      <c r="AX29" s="10">
        <f t="shared" si="126"/>
        <v>6</v>
      </c>
      <c r="AY29" s="10">
        <f t="shared" si="126"/>
        <v>3</v>
      </c>
      <c r="AZ29" s="10">
        <f t="shared" si="126"/>
        <v>3</v>
      </c>
      <c r="BA29" s="10">
        <f t="shared" si="126"/>
        <v>0</v>
      </c>
      <c r="BB29" s="10">
        <f t="shared" si="126"/>
        <v>6</v>
      </c>
      <c r="BC29" s="10">
        <f t="shared" si="126"/>
        <v>0</v>
      </c>
      <c r="BD29" s="10">
        <f t="shared" si="126"/>
        <v>83</v>
      </c>
      <c r="BE29" s="11">
        <f t="shared" si="126"/>
        <v>6</v>
      </c>
      <c r="BF29" s="11">
        <f t="shared" si="126"/>
        <v>3</v>
      </c>
      <c r="BG29" s="11">
        <f t="shared" si="126"/>
        <v>3</v>
      </c>
      <c r="BH29" s="11">
        <f t="shared" si="126"/>
        <v>2</v>
      </c>
      <c r="BI29" s="11">
        <f t="shared" si="126"/>
        <v>4</v>
      </c>
      <c r="BJ29" s="11">
        <f t="shared" si="126"/>
        <v>0</v>
      </c>
      <c r="BK29" s="11">
        <f t="shared" si="126"/>
        <v>30</v>
      </c>
      <c r="BL29" s="9">
        <f t="shared" si="126"/>
        <v>6</v>
      </c>
      <c r="BM29" s="9">
        <f t="shared" si="126"/>
        <v>3</v>
      </c>
      <c r="BN29" s="9">
        <f t="shared" si="126"/>
        <v>3</v>
      </c>
      <c r="BO29" s="9">
        <f t="shared" si="126"/>
        <v>4</v>
      </c>
      <c r="BP29" s="9">
        <f t="shared" ref="BP29:CM29" si="127">SUM(BP4:BP28)</f>
        <v>2</v>
      </c>
      <c r="BQ29" s="9">
        <f t="shared" si="127"/>
        <v>0</v>
      </c>
      <c r="BR29" s="9">
        <f t="shared" si="127"/>
        <v>34</v>
      </c>
      <c r="BS29" s="8">
        <f t="shared" si="127"/>
        <v>6</v>
      </c>
      <c r="BT29" s="8">
        <f t="shared" si="127"/>
        <v>3</v>
      </c>
      <c r="BU29" s="8">
        <f t="shared" si="127"/>
        <v>3</v>
      </c>
      <c r="BV29" s="8">
        <f t="shared" si="127"/>
        <v>6</v>
      </c>
      <c r="BW29" s="8">
        <f t="shared" si="127"/>
        <v>0</v>
      </c>
      <c r="BX29" s="8">
        <f t="shared" si="127"/>
        <v>0</v>
      </c>
      <c r="BY29" s="8">
        <f t="shared" si="127"/>
        <v>29</v>
      </c>
      <c r="BZ29" s="10">
        <f t="shared" si="127"/>
        <v>6</v>
      </c>
      <c r="CA29" s="10">
        <f t="shared" si="127"/>
        <v>4</v>
      </c>
      <c r="CB29" s="10">
        <f t="shared" si="127"/>
        <v>2</v>
      </c>
      <c r="CC29" s="10">
        <f t="shared" si="127"/>
        <v>3</v>
      </c>
      <c r="CD29" s="10">
        <f t="shared" si="127"/>
        <v>3</v>
      </c>
      <c r="CE29" s="10">
        <f t="shared" si="127"/>
        <v>0</v>
      </c>
      <c r="CF29" s="10">
        <f t="shared" si="127"/>
        <v>38</v>
      </c>
      <c r="CG29" s="11">
        <f t="shared" si="127"/>
        <v>6</v>
      </c>
      <c r="CH29" s="11">
        <f t="shared" si="127"/>
        <v>2</v>
      </c>
      <c r="CI29" s="11">
        <f t="shared" si="127"/>
        <v>4</v>
      </c>
      <c r="CJ29" s="11">
        <f t="shared" si="127"/>
        <v>3</v>
      </c>
      <c r="CK29" s="11">
        <f t="shared" si="127"/>
        <v>3</v>
      </c>
      <c r="CL29" s="11">
        <f t="shared" si="127"/>
        <v>0</v>
      </c>
      <c r="CM29" s="11">
        <f t="shared" si="127"/>
        <v>57</v>
      </c>
    </row>
    <row r="30" spans="1:92" x14ac:dyDescent="0.25">
      <c r="A30" s="17" t="s">
        <v>23</v>
      </c>
      <c r="B30" s="17" t="str">
        <f>_xlfn.CONCAT($B$1,"-",A30)</f>
        <v>BB-JKB-B1</v>
      </c>
      <c r="C30" s="17" t="s">
        <v>24</v>
      </c>
      <c r="D30" s="18">
        <f>+E30</f>
        <v>45129</v>
      </c>
      <c r="E30" s="19">
        <v>45129</v>
      </c>
      <c r="F30" s="20">
        <v>0.39583333333333331</v>
      </c>
      <c r="G30" s="20"/>
      <c r="H30" s="17" t="s">
        <v>38</v>
      </c>
      <c r="I30" s="17">
        <v>9</v>
      </c>
      <c r="J30" s="17" t="s">
        <v>21</v>
      </c>
      <c r="K30" s="17" t="s">
        <v>37</v>
      </c>
      <c r="L30" s="17">
        <v>2</v>
      </c>
      <c r="M30" s="39" t="s">
        <v>59</v>
      </c>
      <c r="N30" s="17" t="s">
        <v>10</v>
      </c>
      <c r="AG30" s="16"/>
      <c r="AH30" s="16"/>
    </row>
    <row r="31" spans="1:92" x14ac:dyDescent="0.25">
      <c r="A31" s="17" t="s">
        <v>25</v>
      </c>
      <c r="B31" s="17" t="str">
        <f>_xlfn.CONCAT($B$1,"-",A31)</f>
        <v>BB-JKB-B2</v>
      </c>
      <c r="C31" s="17" t="s">
        <v>24</v>
      </c>
      <c r="D31" s="18">
        <f>+E31</f>
        <v>45129</v>
      </c>
      <c r="E31" s="19">
        <v>45129</v>
      </c>
      <c r="F31" s="20">
        <v>0.5</v>
      </c>
      <c r="G31" s="20"/>
      <c r="H31" s="17" t="s">
        <v>39</v>
      </c>
      <c r="I31" s="17">
        <v>7</v>
      </c>
      <c r="J31" s="17" t="s">
        <v>21</v>
      </c>
      <c r="K31" s="17" t="s">
        <v>33</v>
      </c>
      <c r="L31" s="17">
        <v>2</v>
      </c>
      <c r="M31" s="39" t="s">
        <v>59</v>
      </c>
      <c r="N31" s="17" t="s">
        <v>10</v>
      </c>
    </row>
    <row r="32" spans="1:92" x14ac:dyDescent="0.25">
      <c r="A32" s="17" t="s">
        <v>26</v>
      </c>
      <c r="B32" s="17" t="str">
        <f>_xlfn.CONCAT($B$1,"-",A32)</f>
        <v>BB-JKB-B3</v>
      </c>
      <c r="C32" s="17" t="s">
        <v>24</v>
      </c>
      <c r="D32" s="18">
        <f>+E32</f>
        <v>45130</v>
      </c>
      <c r="E32" s="19">
        <v>45130</v>
      </c>
      <c r="F32" s="43">
        <v>0.58333333333333337</v>
      </c>
      <c r="G32" s="20"/>
      <c r="H32" s="17" t="s">
        <v>67</v>
      </c>
      <c r="I32" s="17">
        <v>3</v>
      </c>
      <c r="J32" s="17" t="s">
        <v>21</v>
      </c>
      <c r="K32" s="17" t="s">
        <v>68</v>
      </c>
      <c r="L32" s="17">
        <v>5</v>
      </c>
      <c r="M32" s="17" t="s">
        <v>57</v>
      </c>
      <c r="N32" s="40" t="s">
        <v>64</v>
      </c>
    </row>
    <row r="34" spans="1:14" x14ac:dyDescent="0.25">
      <c r="E34" s="63" t="s">
        <v>27</v>
      </c>
      <c r="F34" s="63"/>
      <c r="G34" s="17"/>
      <c r="H34" s="17" t="str">
        <f>IF(I32+L32&gt;0,(IF(I32&gt;L32,H32,K32)),"WG-B3")</f>
        <v>Great Valley Blue</v>
      </c>
      <c r="J34" s="23"/>
      <c r="K34" s="1" t="s">
        <v>43</v>
      </c>
    </row>
    <row r="36" spans="1:14" x14ac:dyDescent="0.25">
      <c r="A36" s="17" t="s">
        <v>53</v>
      </c>
      <c r="B36" s="17" t="str">
        <f>_xlfn.CONCAT($B$1,"-",A36)</f>
        <v>BB-JKB-BC1</v>
      </c>
      <c r="C36" s="17" t="s">
        <v>24</v>
      </c>
      <c r="D36" s="18">
        <f>+E36</f>
        <v>45129</v>
      </c>
      <c r="E36" s="19">
        <v>45129</v>
      </c>
      <c r="F36" s="20">
        <v>0.39583333333333331</v>
      </c>
      <c r="G36" s="20"/>
      <c r="H36" s="17" t="s">
        <v>52</v>
      </c>
      <c r="I36" s="17">
        <v>5</v>
      </c>
      <c r="J36" s="17" t="s">
        <v>21</v>
      </c>
      <c r="K36" s="17" t="s">
        <v>32</v>
      </c>
      <c r="L36" s="17">
        <v>3</v>
      </c>
      <c r="M36" s="39" t="s">
        <v>66</v>
      </c>
      <c r="N36" s="17" t="s">
        <v>10</v>
      </c>
    </row>
    <row r="37" spans="1:14" x14ac:dyDescent="0.25">
      <c r="A37" s="17" t="s">
        <v>54</v>
      </c>
      <c r="B37" s="17" t="str">
        <f>_xlfn.CONCAT($B$1,"-",A37)</f>
        <v>BB-JKB-BC2</v>
      </c>
      <c r="C37" s="17" t="s">
        <v>24</v>
      </c>
      <c r="D37" s="18">
        <f>+E37</f>
        <v>45129</v>
      </c>
      <c r="E37" s="19">
        <v>45129</v>
      </c>
      <c r="F37" s="43">
        <v>0.45833333333333331</v>
      </c>
      <c r="G37" s="20"/>
      <c r="H37" s="17" t="s">
        <v>65</v>
      </c>
      <c r="I37" s="17">
        <v>20</v>
      </c>
      <c r="J37" s="17" t="s">
        <v>21</v>
      </c>
      <c r="K37" s="17" t="s">
        <v>51</v>
      </c>
      <c r="L37" s="17">
        <v>5</v>
      </c>
      <c r="M37" s="39" t="s">
        <v>34</v>
      </c>
      <c r="N37" s="17" t="s">
        <v>10</v>
      </c>
    </row>
    <row r="38" spans="1:14" x14ac:dyDescent="0.25">
      <c r="A38" s="17" t="s">
        <v>55</v>
      </c>
      <c r="B38" s="17" t="str">
        <f>_xlfn.CONCAT($B$1,"-",A38)</f>
        <v>BB-JKB-BC3</v>
      </c>
      <c r="C38" s="17" t="s">
        <v>24</v>
      </c>
      <c r="D38" s="18">
        <f>+E38</f>
        <v>45130</v>
      </c>
      <c r="E38" s="19">
        <v>45130</v>
      </c>
      <c r="F38" s="20">
        <v>0.54166666666666663</v>
      </c>
      <c r="G38" s="20"/>
      <c r="H38" s="17" t="s">
        <v>52</v>
      </c>
      <c r="I38" s="17">
        <v>6</v>
      </c>
      <c r="J38" s="17" t="s">
        <v>21</v>
      </c>
      <c r="K38" s="17" t="s">
        <v>65</v>
      </c>
      <c r="L38" s="17">
        <v>1</v>
      </c>
      <c r="M38" s="39" t="s">
        <v>34</v>
      </c>
      <c r="N38" s="17" t="s">
        <v>10</v>
      </c>
    </row>
    <row r="40" spans="1:14" x14ac:dyDescent="0.25">
      <c r="E40" s="63" t="s">
        <v>56</v>
      </c>
      <c r="F40" s="63"/>
      <c r="G40" s="17"/>
      <c r="H40" s="17" t="str">
        <f>IF(I38+L38&gt;0,(IF(I38&gt;L38,H38,K38)),"WG-BC3")</f>
        <v>Exton</v>
      </c>
      <c r="J40" s="23"/>
      <c r="K40" s="1" t="s">
        <v>43</v>
      </c>
    </row>
    <row r="42" spans="1:14" ht="15" hidden="1" customHeight="1" x14ac:dyDescent="0.25">
      <c r="A42" s="30" t="s">
        <v>46</v>
      </c>
      <c r="B42" s="30" t="str">
        <f>_xlfn.CONCAT($B$1,"-",A42)</f>
        <v>BB-JKB-W1</v>
      </c>
      <c r="C42" s="30" t="s">
        <v>49</v>
      </c>
      <c r="D42" s="31">
        <f>+E42</f>
        <v>0</v>
      </c>
      <c r="E42" s="32"/>
      <c r="F42" s="33"/>
      <c r="G42" s="33"/>
      <c r="H42" s="30" t="s">
        <v>35</v>
      </c>
      <c r="I42" s="30">
        <v>0</v>
      </c>
      <c r="J42" s="30" t="s">
        <v>21</v>
      </c>
      <c r="K42" s="30" t="s">
        <v>45</v>
      </c>
      <c r="L42" s="30">
        <v>6</v>
      </c>
      <c r="M42" s="30" t="s">
        <v>35</v>
      </c>
      <c r="N42" s="30" t="s">
        <v>35</v>
      </c>
    </row>
    <row r="43" spans="1:14" ht="15" hidden="1" customHeight="1" x14ac:dyDescent="0.25">
      <c r="A43" s="30" t="s">
        <v>47</v>
      </c>
      <c r="B43" s="30" t="str">
        <f>_xlfn.CONCAT($B$1,"-",A43)</f>
        <v>BB-JKB-W2</v>
      </c>
      <c r="C43" s="30" t="s">
        <v>49</v>
      </c>
      <c r="D43" s="31">
        <f>+E43</f>
        <v>0</v>
      </c>
      <c r="E43" s="32"/>
      <c r="F43" s="33"/>
      <c r="G43" s="33"/>
      <c r="H43" s="30" t="s">
        <v>35</v>
      </c>
      <c r="I43" s="30">
        <v>0</v>
      </c>
      <c r="J43" s="30" t="s">
        <v>21</v>
      </c>
      <c r="K43" s="30" t="s">
        <v>50</v>
      </c>
      <c r="L43" s="30">
        <v>6</v>
      </c>
      <c r="M43" s="30" t="s">
        <v>35</v>
      </c>
      <c r="N43" s="30" t="s">
        <v>35</v>
      </c>
    </row>
    <row r="44" spans="1:14" ht="15" hidden="1" customHeight="1" x14ac:dyDescent="0.25">
      <c r="A44" s="26" t="s">
        <v>48</v>
      </c>
      <c r="B44" s="26" t="str">
        <f>_xlfn.CONCAT($B$1,"-",A44)</f>
        <v>BB-JKB-W3</v>
      </c>
      <c r="C44" s="26" t="s">
        <v>49</v>
      </c>
      <c r="D44" s="27">
        <f>+E44</f>
        <v>44765</v>
      </c>
      <c r="E44" s="28">
        <v>44765</v>
      </c>
      <c r="F44" s="29"/>
      <c r="G44" s="29"/>
      <c r="H44" s="26" t="str">
        <f>IF($I43+$L43&gt;0,(IF($I43&gt;$L43,$H43,$K43)),"WG-2")</f>
        <v>#10 - Radnor/Wayne</v>
      </c>
      <c r="I44" s="26">
        <v>0</v>
      </c>
      <c r="J44" s="26" t="s">
        <v>21</v>
      </c>
      <c r="K44" s="26" t="str">
        <f>IF($I42+$L42&gt;0,(IF($I42&gt;$L42,$H42,$K42)),"WG-W1")</f>
        <v>#9 Seed</v>
      </c>
      <c r="L44" s="26">
        <v>6</v>
      </c>
      <c r="M44" s="26" t="s">
        <v>35</v>
      </c>
      <c r="N44" s="26" t="s">
        <v>35</v>
      </c>
    </row>
    <row r="45" spans="1:14" ht="15" hidden="1" customHeight="1" x14ac:dyDescent="0.25"/>
    <row r="46" spans="1:14" ht="15" hidden="1" customHeight="1" x14ac:dyDescent="0.25">
      <c r="E46" s="60" t="s">
        <v>44</v>
      </c>
      <c r="F46" s="60"/>
      <c r="G46" s="26"/>
      <c r="H46" s="26" t="str">
        <f>IF(I44+L44&gt;0,(IF(I44&gt;L44,H44,K44)),"WG-W3")</f>
        <v>#9 Seed</v>
      </c>
      <c r="J46" s="23"/>
      <c r="K46" s="1" t="s">
        <v>43</v>
      </c>
    </row>
  </sheetData>
  <mergeCells count="15">
    <mergeCell ref="CG1:CM1"/>
    <mergeCell ref="O1:O2"/>
    <mergeCell ref="AB1:AB2"/>
    <mergeCell ref="S1:Z2"/>
    <mergeCell ref="E46:F46"/>
    <mergeCell ref="BS1:BY1"/>
    <mergeCell ref="BZ1:CF1"/>
    <mergeCell ref="E34:F34"/>
    <mergeCell ref="E40:F40"/>
    <mergeCell ref="AJ1:AP1"/>
    <mergeCell ref="AQ1:AW1"/>
    <mergeCell ref="AX1:BD1"/>
    <mergeCell ref="BE1:BK1"/>
    <mergeCell ref="BL1:BR1"/>
    <mergeCell ref="C1:N2"/>
  </mergeCells>
  <printOptions horizontalCentered="1"/>
  <pageMargins left="0" right="0" top="0.5" bottom="0.5" header="0.25" footer="0.25"/>
  <pageSetup scale="67" orientation="landscape" r:id="rId1"/>
  <headerFooter>
    <oddHeader>&amp;F</oddHeader>
    <oddFooter>&amp;L&amp;A&amp;C&amp;D&amp;RPage &amp;P</oddFooter>
  </headerFooter>
  <ignoredErrors>
    <ignoredError sqref="D7 G19 J19 B7 D19 D8:D11 B8:B11 D12:D15 B12:B15 B16:B19 U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D27 John Klein - Blue</vt:lpstr>
      <vt:lpstr>'D27 John Klein - Blue'!Print_Titles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Bennett</dc:creator>
  <cp:lastModifiedBy>Jeff Bennett</cp:lastModifiedBy>
  <cp:lastPrinted>2023-06-12T18:17:48Z</cp:lastPrinted>
  <dcterms:created xsi:type="dcterms:W3CDTF">2021-07-02T03:06:19Z</dcterms:created>
  <dcterms:modified xsi:type="dcterms:W3CDTF">2023-07-24T03:25:29Z</dcterms:modified>
</cp:coreProperties>
</file>