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movable Disk\JB_Flash_Drive\Jeff\ELL_2024\PA_Dist_27\All-Stars\Schedules\"/>
    </mc:Choice>
  </mc:AlternateContent>
  <xr:revisionPtr revIDLastSave="0" documentId="13_ncr:1_{3F61C7A7-C112-4A5F-9041-B0C50FBC8CB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CHEDULE" sheetId="1" r:id="rId1"/>
    <sheet name="BRACKET" sheetId="2" r:id="rId2"/>
    <sheet name="DAYS" sheetId="3" state="hidden" r:id="rId3"/>
  </sheets>
  <definedNames>
    <definedName name="Day">#REF!</definedName>
    <definedName name="DOW">DAYS!$A$1:$B$7</definedName>
    <definedName name="_xlnm.Print_Titles" localSheetId="0">SCHEDULE!$A:$E,SCHEDULE!$1:$1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1" i="2" l="1"/>
  <c r="A31" i="2"/>
  <c r="B30" i="2"/>
  <c r="D25" i="2"/>
  <c r="B25" i="2"/>
  <c r="C24" i="2"/>
  <c r="A24" i="2"/>
  <c r="E21" i="2"/>
  <c r="B21" i="2"/>
  <c r="G19" i="2"/>
  <c r="B19" i="2"/>
  <c r="B18" i="2"/>
  <c r="A15" i="2"/>
  <c r="B16" i="2"/>
  <c r="C15" i="2"/>
  <c r="A13" i="2"/>
  <c r="B14" i="2"/>
  <c r="A12" i="2"/>
  <c r="F13" i="2"/>
  <c r="B10" i="2"/>
  <c r="A9" i="2"/>
  <c r="B8" i="2"/>
  <c r="E7" i="2"/>
  <c r="A7" i="2"/>
  <c r="A6" i="2"/>
  <c r="B5" i="2"/>
  <c r="C4" i="2"/>
  <c r="B3" i="2"/>
  <c r="B2" i="2"/>
  <c r="X3" i="1" l="1"/>
  <c r="F11" i="1" a="1"/>
  <c r="I13" i="1" a="1"/>
  <c r="I10" i="1" a="1"/>
  <c r="F15" i="1" a="1"/>
  <c r="F10" i="1" a="1"/>
  <c r="I16" i="1" a="1"/>
  <c r="F7" i="1" a="1"/>
  <c r="F8" i="1" a="1"/>
  <c r="I11" i="1" a="1"/>
  <c r="I14" i="1" a="1"/>
  <c r="X4" i="1" l="1"/>
  <c r="F10" i="1"/>
  <c r="I10" i="1"/>
  <c r="A26" i="2" s="1"/>
  <c r="I14" i="1"/>
  <c r="B29" i="2" s="1"/>
  <c r="F11" i="1"/>
  <c r="F15" i="1"/>
  <c r="I11" i="1"/>
  <c r="A33" i="2" s="1"/>
  <c r="I13" i="1"/>
  <c r="B27" i="2" s="1"/>
  <c r="I16" i="1"/>
  <c r="F7" i="1"/>
  <c r="F8" i="1"/>
  <c r="F16" i="1" a="1"/>
  <c r="F13" i="1" a="1"/>
  <c r="I15" i="1" a="1"/>
  <c r="F14" i="1" a="1"/>
  <c r="C20" i="2" l="1"/>
  <c r="C3" i="2"/>
  <c r="F13" i="1"/>
  <c r="A23" i="2"/>
  <c r="F14" i="1"/>
  <c r="A30" i="2"/>
  <c r="I15" i="1"/>
  <c r="B7" i="2"/>
  <c r="F16" i="1"/>
  <c r="B13" i="2"/>
  <c r="X5" i="1"/>
  <c r="F19" i="1" a="1"/>
  <c r="F20" i="1" a="1"/>
  <c r="F18" i="1" a="1"/>
  <c r="I19" i="1" a="1"/>
  <c r="I20" i="1" a="1"/>
  <c r="I18" i="1" a="1"/>
  <c r="I19" i="1" l="1"/>
  <c r="I20" i="1"/>
  <c r="C14" i="2"/>
  <c r="F20" i="1"/>
  <c r="I18" i="1"/>
  <c r="C9" i="2"/>
  <c r="F18" i="1"/>
  <c r="C30" i="2" s="1"/>
  <c r="B32" i="2"/>
  <c r="F19" i="1"/>
  <c r="B24" i="2"/>
  <c r="X6" i="1"/>
  <c r="AF11" i="1"/>
  <c r="AF10" i="1"/>
  <c r="AF9" i="1"/>
  <c r="AF8" i="1"/>
  <c r="AF7" i="1"/>
  <c r="AF6" i="1"/>
  <c r="AF5" i="1"/>
  <c r="AF4" i="1"/>
  <c r="AF3" i="1"/>
  <c r="AE11" i="1"/>
  <c r="AE10" i="1"/>
  <c r="AE9" i="1"/>
  <c r="AE8" i="1"/>
  <c r="AE7" i="1"/>
  <c r="AE6" i="1"/>
  <c r="AE5" i="1"/>
  <c r="AE4" i="1"/>
  <c r="AE3" i="1"/>
  <c r="AE2" i="1"/>
  <c r="Y5" i="1" s="1"/>
  <c r="AF2" i="1"/>
  <c r="F26" i="1" a="1"/>
  <c r="I22" i="1" a="1"/>
  <c r="F22" i="1" a="1"/>
  <c r="I24" i="1" a="1"/>
  <c r="I24" i="1" l="1"/>
  <c r="E20" i="2" s="1"/>
  <c r="F26" i="1"/>
  <c r="I28" i="1" s="1"/>
  <c r="G31" i="2" s="1"/>
  <c r="E6" i="2"/>
  <c r="E18" i="2"/>
  <c r="F22" i="1"/>
  <c r="C33" i="2"/>
  <c r="I22" i="1"/>
  <c r="D32" i="2" s="1"/>
  <c r="C26" i="2"/>
  <c r="C23" i="2"/>
  <c r="Z5" i="1"/>
  <c r="AA5" i="1" s="1"/>
  <c r="Z2" i="1"/>
  <c r="AA2" i="1" s="1"/>
  <c r="Y2" i="1"/>
  <c r="N2" i="1" s="1"/>
  <c r="F2" i="1" s="1"/>
  <c r="Y3" i="1"/>
  <c r="Z3" i="1"/>
  <c r="AA3" i="1" s="1"/>
  <c r="Z4" i="1"/>
  <c r="Y4" i="1"/>
  <c r="Z6" i="1"/>
  <c r="AA6" i="1" s="1"/>
  <c r="X7" i="1"/>
  <c r="Y6" i="1"/>
  <c r="B28" i="1"/>
  <c r="B26" i="1"/>
  <c r="B24" i="1"/>
  <c r="B22" i="1"/>
  <c r="B20" i="1"/>
  <c r="B19" i="1"/>
  <c r="B18" i="1"/>
  <c r="B16" i="1"/>
  <c r="B15" i="1"/>
  <c r="B14" i="1"/>
  <c r="B13" i="1"/>
  <c r="B11" i="1"/>
  <c r="B10" i="1"/>
  <c r="B6" i="1"/>
  <c r="B8" i="1"/>
  <c r="B7" i="1"/>
  <c r="B5" i="1"/>
  <c r="B3" i="1"/>
  <c r="B2" i="1"/>
  <c r="AA16" i="1"/>
  <c r="AA15" i="1"/>
  <c r="AA14" i="1"/>
  <c r="AA13" i="1"/>
  <c r="AA12" i="1"/>
  <c r="AA4" i="1"/>
  <c r="F24" i="1" a="1"/>
  <c r="F12" i="2" l="1"/>
  <c r="F24" i="1"/>
  <c r="D24" i="2"/>
  <c r="Y7" i="1"/>
  <c r="Z7" i="1"/>
  <c r="AA7" i="1" s="1"/>
  <c r="X8" i="1"/>
  <c r="Q2" i="1"/>
  <c r="I2" i="1" s="1"/>
  <c r="I26" i="1" a="1"/>
  <c r="I26" i="1" l="1"/>
  <c r="E29" i="2"/>
  <c r="Y8" i="1"/>
  <c r="X9" i="1"/>
  <c r="Z8" i="1"/>
  <c r="AA8" i="1" s="1"/>
  <c r="N3" i="1"/>
  <c r="F3" i="1" s="1"/>
  <c r="F28" i="1" a="1"/>
  <c r="F28" i="1" l="1"/>
  <c r="F25" i="2"/>
  <c r="X10" i="1"/>
  <c r="Z9" i="1"/>
  <c r="AA9" i="1" s="1"/>
  <c r="Y9" i="1"/>
  <c r="Q3" i="1"/>
  <c r="I3" i="1" s="1"/>
  <c r="G18" i="2" l="1"/>
  <c r="F30" i="1"/>
  <c r="H24" i="2" s="1"/>
  <c r="Z10" i="1"/>
  <c r="AA10" i="1" s="1"/>
  <c r="X11" i="1"/>
  <c r="Y10" i="1"/>
  <c r="N5" i="1"/>
  <c r="F5" i="1" s="1"/>
  <c r="Q5" i="1"/>
  <c r="I5" i="1" s="1"/>
  <c r="Y11" i="1" l="1"/>
  <c r="Z11" i="1"/>
  <c r="AA11" i="1" s="1"/>
  <c r="AA17" i="1" s="1"/>
  <c r="Q7" i="1"/>
  <c r="I7" i="1" s="1"/>
  <c r="Q8" i="1" l="1"/>
  <c r="I8" i="1" s="1"/>
  <c r="N6" i="1" l="1"/>
  <c r="F6" i="1" s="1"/>
  <c r="Q6" i="1" l="1"/>
  <c r="I6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<sst xmlns="http://schemas.openxmlformats.org/spreadsheetml/2006/main" count="140" uniqueCount="84">
  <si>
    <t>G #</t>
  </si>
  <si>
    <t>Day</t>
  </si>
  <si>
    <t>Date</t>
  </si>
  <si>
    <t>Time</t>
  </si>
  <si>
    <t>Teams</t>
  </si>
  <si>
    <t>Host</t>
  </si>
  <si>
    <t>FRI</t>
  </si>
  <si>
    <t>vs</t>
  </si>
  <si>
    <t>WG-3</t>
  </si>
  <si>
    <t>LG-2</t>
  </si>
  <si>
    <t>LG-5</t>
  </si>
  <si>
    <t>LG-3</t>
  </si>
  <si>
    <t>LG-1</t>
  </si>
  <si>
    <t>WG-4</t>
  </si>
  <si>
    <t>WG-5</t>
  </si>
  <si>
    <t>WG-6</t>
  </si>
  <si>
    <t>WG-7</t>
  </si>
  <si>
    <t>TUE</t>
  </si>
  <si>
    <t>WG-8</t>
  </si>
  <si>
    <t>WG-9</t>
  </si>
  <si>
    <t>LG-6</t>
  </si>
  <si>
    <t>WG-10</t>
  </si>
  <si>
    <t>WED</t>
  </si>
  <si>
    <t>WG-12</t>
  </si>
  <si>
    <t>WG-11</t>
  </si>
  <si>
    <t>WG-13</t>
  </si>
  <si>
    <t>WG-14</t>
  </si>
  <si>
    <t>THU</t>
  </si>
  <si>
    <t>WG-15</t>
  </si>
  <si>
    <t>WG-16</t>
  </si>
  <si>
    <t>WG-18</t>
  </si>
  <si>
    <t>WG-17</t>
  </si>
  <si>
    <t>WG-1</t>
  </si>
  <si>
    <t>WG-2</t>
  </si>
  <si>
    <t>LG-4</t>
  </si>
  <si>
    <t>LG-15</t>
  </si>
  <si>
    <t>Champion</t>
  </si>
  <si>
    <t>LG-11</t>
  </si>
  <si>
    <t>LG-12</t>
  </si>
  <si>
    <t>SAT</t>
  </si>
  <si>
    <t>SUN</t>
  </si>
  <si>
    <t>MON</t>
  </si>
  <si>
    <t>Display</t>
  </si>
  <si>
    <t>#</t>
  </si>
  <si>
    <t>Team</t>
  </si>
  <si>
    <t>Park</t>
  </si>
  <si>
    <t>Total</t>
  </si>
  <si>
    <t>Berwyn-Paoli</t>
  </si>
  <si>
    <t>Coventry</t>
  </si>
  <si>
    <t>Devon/Strafford</t>
  </si>
  <si>
    <t>Great Valley</t>
  </si>
  <si>
    <t>Chester Valley</t>
  </si>
  <si>
    <t>Lower Merion</t>
  </si>
  <si>
    <t>Lower Perk</t>
  </si>
  <si>
    <t>Radnor/Wayne</t>
  </si>
  <si>
    <t>Upper Providence</t>
  </si>
  <si>
    <t>LP-Palmer Park</t>
  </si>
  <si>
    <t>RW-Encke Park</t>
  </si>
  <si>
    <t>BP-Field of Dreams</t>
  </si>
  <si>
    <t>CV-Monument Park</t>
  </si>
  <si>
    <t>D/S-Clark Field</t>
  </si>
  <si>
    <t>GV-King Road</t>
  </si>
  <si>
    <t>COV-Wampler Complex</t>
  </si>
  <si>
    <t>UP-McFarlan Park</t>
  </si>
  <si>
    <t>LM-Ashburn Field</t>
  </si>
  <si>
    <t>Umpires</t>
  </si>
  <si>
    <t>PG-PT</t>
  </si>
  <si>
    <t>PT-Novak Park</t>
  </si>
  <si>
    <t>If Necessary</t>
  </si>
  <si>
    <t>Teams &amp; Scores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</si>
  <si>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</si>
  <si>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</si>
  <si>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</si>
  <si>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</si>
  <si>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</si>
  <si>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</si>
  <si>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</si>
  <si>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</si>
  <si>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</si>
  <si>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Assigned by D27 Gary Hall</t>
  </si>
  <si>
    <t>LL International</t>
  </si>
  <si>
    <t>BB-12</t>
  </si>
  <si>
    <t xml:space="preserve">Little League Baseball </t>
  </si>
  <si>
    <t>10-11-12 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</si>
</sst>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"/>
    <numFmt numFmtId="165" formatCode="dd\-mmm\-yy"/>
  </numFmts>
  <fonts count="10" x14ac:knownFonts="1">
    <font>
      <sz val="10"/>
      <name val="Arial"/>
    </font>
    <font>
      <b/>
      <u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Calibri"/>
      <family val="2"/>
      <scheme val="minor"/>
    </font>
    <font>
      <sz val="10"/>
      <name val="Aptos Narrow"/>
      <family val="2"/>
    </font>
    <font>
      <sz val="20"/>
      <name val="Aptos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4">
    <xf numFmtId="0" fontId="0" fillId="0" borderId="0" xfId="0"/>
    <xf numFmtId="165" fontId="1" fillId="0" borderId="5" xfId="1" applyNumberFormat="1" applyFont="1" applyBorder="1" applyAlignment="1">
      <alignment horizontal="center" vertical="center"/>
    </xf>
    <xf numFmtId="165" fontId="2" fillId="0" borderId="5" xfId="1" applyNumberFormat="1" applyFont="1" applyBorder="1" applyAlignment="1">
      <alignment horizontal="center" vertical="center"/>
    </xf>
    <xf numFmtId="165" fontId="4" fillId="0" borderId="0" xfId="1" applyNumberFormat="1" applyAlignment="1">
      <alignment horizontal="center" vertical="center"/>
    </xf>
    <xf numFmtId="0" fontId="1" fillId="0" borderId="5" xfId="1" applyFont="1" applyBorder="1" applyAlignment="1">
      <alignment horizontal="center" vertical="center"/>
    </xf>
    <xf numFmtId="0" fontId="1" fillId="0" borderId="5" xfId="1" applyFont="1" applyBorder="1" applyAlignment="1">
      <alignment horizontal="right" vertical="center"/>
    </xf>
    <xf numFmtId="0" fontId="4" fillId="0" borderId="0" xfId="1" applyAlignment="1">
      <alignment vertical="center"/>
    </xf>
    <xf numFmtId="0" fontId="5" fillId="2" borderId="5" xfId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164" fontId="2" fillId="0" borderId="5" xfId="1" applyNumberFormat="1" applyFont="1" applyBorder="1" applyAlignment="1">
      <alignment horizontal="center" vertical="center"/>
    </xf>
    <xf numFmtId="18" fontId="2" fillId="0" borderId="5" xfId="1" applyNumberFormat="1" applyFont="1" applyBorder="1" applyAlignment="1">
      <alignment horizontal="center" vertical="center"/>
    </xf>
    <xf numFmtId="0" fontId="2" fillId="0" borderId="5" xfId="1" applyFont="1" applyBorder="1" applyAlignment="1">
      <alignment horizontal="right" vertical="center"/>
    </xf>
    <xf numFmtId="0" fontId="2" fillId="4" borderId="5" xfId="1" applyFont="1" applyFill="1" applyBorder="1" applyAlignment="1">
      <alignment vertical="center"/>
    </xf>
    <xf numFmtId="0" fontId="2" fillId="0" borderId="5" xfId="1" applyFont="1" applyBorder="1" applyAlignment="1">
      <alignment vertical="center"/>
    </xf>
    <xf numFmtId="0" fontId="4" fillId="0" borderId="5" xfId="1" applyBorder="1" applyAlignment="1">
      <alignment horizontal="center" vertical="center"/>
    </xf>
    <xf numFmtId="1" fontId="4" fillId="0" borderId="0" xfId="1" applyNumberFormat="1" applyAlignment="1">
      <alignment vertical="center"/>
    </xf>
    <xf numFmtId="0" fontId="4" fillId="3" borderId="5" xfId="1" applyFill="1" applyBorder="1" applyAlignment="1">
      <alignment vertical="center"/>
    </xf>
    <xf numFmtId="0" fontId="4" fillId="3" borderId="5" xfId="1" applyFill="1" applyBorder="1" applyAlignment="1">
      <alignment horizontal="center" vertical="center"/>
    </xf>
    <xf numFmtId="0" fontId="4" fillId="0" borderId="5" xfId="1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4" fillId="0" borderId="5" xfId="1" applyBorder="1" applyAlignment="1">
      <alignment vertical="center"/>
    </xf>
    <xf numFmtId="0" fontId="4" fillId="0" borderId="5" xfId="1" applyBorder="1" applyAlignment="1">
      <alignment horizontal="right" vertical="center"/>
    </xf>
    <xf numFmtId="0" fontId="4" fillId="0" borderId="0" xfId="1" applyAlignment="1">
      <alignment horizontal="center" vertical="center"/>
    </xf>
    <xf numFmtId="0" fontId="2" fillId="0" borderId="5" xfId="1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2" fillId="0" borderId="5" xfId="1" quotePrefix="1" applyFont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16" fontId="8" fillId="5" borderId="5" xfId="0" applyNumberFormat="1" applyFont="1" applyFill="1" applyBorder="1" applyAlignment="1">
      <alignment horizontal="center" vertical="center"/>
    </xf>
    <xf numFmtId="18" fontId="2" fillId="6" borderId="5" xfId="1" applyNumberFormat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7" fillId="0" borderId="2" xfId="0" quotePrefix="1" applyFont="1" applyBorder="1" applyAlignment="1">
      <alignment horizontal="right" vertical="center" wrapText="1"/>
    </xf>
    <xf numFmtId="0" fontId="7" fillId="0" borderId="3" xfId="0" applyFont="1" applyBorder="1" applyAlignment="1">
      <alignment horizontal="right" vertical="center" wrapText="1"/>
    </xf>
    <xf numFmtId="0" fontId="9" fillId="5" borderId="5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R33"/>
  <sheetViews>
    <sheetView workbookViewId="0">
      <pane xSplit="6" ySplit="1" topLeftCell="G2" activePane="bottomRight" state="frozen"/>
      <selection pane="topRight" activeCell="G1" sqref="G1"/>
      <selection pane="bottomLeft" activeCell="A2" sqref="A2"/>
      <selection pane="bottomRight" activeCell="F30" sqref="F30"/>
    </sheetView>
  </sheetViews>
  <sheetFormatPr defaultColWidth="9.140625" defaultRowHeight="12.75" x14ac:dyDescent="0.2"/>
  <cols>
    <col min="1" max="1" width="5.85546875" style="25" customWidth="1"/>
    <col min="2" max="2" width="6.7109375" style="25" customWidth="1"/>
    <col min="3" max="3" width="10.7109375" style="3" customWidth="1"/>
    <col min="4" max="4" width="9.140625" style="25"/>
    <col min="5" max="5" width="2.7109375" style="6" customWidth="1"/>
    <col min="6" max="6" width="18.7109375" style="6" customWidth="1"/>
    <col min="7" max="7" width="4.7109375" style="25" customWidth="1"/>
    <col min="8" max="8" width="4.7109375" style="6" customWidth="1"/>
    <col min="9" max="9" width="18.7109375" style="6" customWidth="1"/>
    <col min="10" max="10" width="4.7109375" style="6" customWidth="1"/>
    <col min="11" max="11" width="23" style="6" bestFit="1" customWidth="1"/>
    <col min="12" max="12" width="26.28515625" style="6" customWidth="1"/>
    <col min="13" max="13" width="2.7109375" style="6" customWidth="1"/>
    <col min="14" max="14" width="10.7109375" style="25" hidden="1" customWidth="1"/>
    <col min="15" max="16" width="2.7109375" style="25" hidden="1" customWidth="1"/>
    <col min="17" max="17" width="10.7109375" style="25" hidden="1" customWidth="1"/>
    <col min="18" max="18" width="2.7109375" style="6" hidden="1" customWidth="1"/>
    <col min="19" max="19" width="10.7109375" style="25" hidden="1" customWidth="1"/>
    <col min="20" max="21" width="2.7109375" style="25" hidden="1" customWidth="1"/>
    <col min="22" max="22" width="10.7109375" style="25" hidden="1" customWidth="1"/>
    <col min="23" max="23" width="2.7109375" style="6" hidden="1" customWidth="1"/>
    <col min="24" max="24" width="4.7109375" style="25" customWidth="1"/>
    <col min="25" max="25" width="15.5703125" style="6" customWidth="1"/>
    <col min="26" max="26" width="21.140625" style="6" customWidth="1"/>
    <col min="27" max="27" width="6.42578125" style="6" customWidth="1"/>
    <col min="28" max="28" width="2.7109375" style="6" hidden="1" customWidth="1"/>
    <col min="29" max="29" width="15.5703125" style="8" hidden="1" customWidth="1"/>
    <col min="30" max="30" width="6.7109375" style="9" hidden="1" customWidth="1"/>
    <col min="31" max="31" width="3" style="9" hidden="1" customWidth="1"/>
    <col min="32" max="32" width="15.5703125" style="8" hidden="1" customWidth="1"/>
    <col min="33" max="33" width="21.7109375" style="8" hidden="1" customWidth="1"/>
    <col min="34" max="16384" width="9.140625" style="8"/>
  </cols>
  <sheetData>
    <row r="1" spans="1:33" ht="15.75" x14ac:dyDescent="0.2">
      <c r="A1" s="4" t="s">
        <v>0</v>
      </c>
      <c r="B1" s="4" t="s">
        <v>1</v>
      </c>
      <c r="C1" s="1" t="s">
        <v>2</v>
      </c>
      <c r="D1" s="4" t="s">
        <v>3</v>
      </c>
      <c r="E1" s="5"/>
      <c r="F1" s="37" t="s">
        <v>69</v>
      </c>
      <c r="G1" s="37"/>
      <c r="H1" s="37"/>
      <c r="I1" s="37"/>
      <c r="J1" s="37"/>
      <c r="K1" s="4" t="s">
        <v>5</v>
      </c>
      <c r="L1" s="4" t="s">
        <v>65</v>
      </c>
      <c r="N1" s="37" t="s">
        <v>4</v>
      </c>
      <c r="O1" s="37"/>
      <c r="P1" s="37"/>
      <c r="Q1" s="37"/>
      <c r="S1" s="37" t="s">
        <v>42</v>
      </c>
      <c r="T1" s="37"/>
      <c r="U1" s="37"/>
      <c r="V1" s="37"/>
      <c r="X1" s="7" t="s">
        <v>43</v>
      </c>
      <c r="Y1" s="7" t="s">
        <v>44</v>
      </c>
      <c r="Z1" s="7" t="s">
        <v>45</v>
      </c>
      <c r="AA1" s="7" t="s">
        <v>5</v>
      </c>
    </row>
    <row r="2" spans="1:33" x14ac:dyDescent="0.2">
      <c r="A2" s="33" t="s">
        <v>70</v>
      </c>
      <c r="B2" s="11">
        <f>+C2</f>
        <v>45465</v>
      </c>
      <c r="C2" s="2">
        <v>45465</v>
      </c>
      <c r="D2" s="12">
        <v>0.41666666666666669</v>
      </c>
      <c r="E2" s="13"/>
      <c r="F2" s="14" t="str">
        <f>+N2</f>
        <v>PG-PT</v>
      </c>
      <c r="G2" s="10">
        <v>1</v>
      </c>
      <c r="H2" s="10" t="s">
        <v>7</v>
      </c>
      <c r="I2" s="14" t="str">
        <f>+Q2</f>
        <v>Lower Merion</v>
      </c>
      <c r="J2" s="10">
        <v>11</v>
      </c>
      <c r="K2" s="15" t="s">
        <v>64</v>
      </c>
      <c r="L2" s="14" t="s">
        <v>79</v>
      </c>
      <c r="N2" s="18" t="str">
        <f>+Y2</f>
        <v>PG-PT</v>
      </c>
      <c r="O2" s="19"/>
      <c r="P2" s="19"/>
      <c r="Q2" s="18" t="str">
        <f>+Y3</f>
        <v>Lower Merion</v>
      </c>
      <c r="R2" s="17"/>
      <c r="S2" s="10"/>
      <c r="T2" s="10"/>
      <c r="U2" s="10"/>
      <c r="V2" s="10"/>
      <c r="W2" s="17"/>
      <c r="X2" s="16">
        <v>1</v>
      </c>
      <c r="Y2" s="20" t="str">
        <f>VLOOKUP($X2,$AE$2:$AG$11,2,FALSE)</f>
        <v>PG-PT</v>
      </c>
      <c r="Z2" s="20" t="str">
        <f>VLOOKUP($X2,$AE$2:$AG$11,3,FALSE)</f>
        <v>PT-Novak Park</v>
      </c>
      <c r="AA2" s="16">
        <f t="shared" ref="AA2:AA16" si="0">IF(Z2="","",COUNTIF($K$2:$K$28,$Z2))</f>
        <v>2</v>
      </c>
      <c r="AC2" s="21" t="s">
        <v>47</v>
      </c>
      <c r="AD2" s="22">
        <v>11.06</v>
      </c>
      <c r="AE2" s="22">
        <f>RANK(AD2,AD$2:AD$11,1)</f>
        <v>7</v>
      </c>
      <c r="AF2" s="21" t="str">
        <f>+AC2</f>
        <v>Berwyn-Paoli</v>
      </c>
      <c r="AG2" s="21" t="s">
        <v>58</v>
      </c>
    </row>
    <row r="3" spans="1:33" x14ac:dyDescent="0.2">
      <c r="A3" s="33" t="s">
        <v>71</v>
      </c>
      <c r="B3" s="11">
        <f>+C3</f>
        <v>45465</v>
      </c>
      <c r="C3" s="2">
        <v>45465</v>
      </c>
      <c r="D3" s="12">
        <v>0.54166666666666663</v>
      </c>
      <c r="E3" s="13"/>
      <c r="F3" s="14" t="str">
        <f>+N3</f>
        <v>Great Valley</v>
      </c>
      <c r="G3" s="10">
        <v>3</v>
      </c>
      <c r="H3" s="10" t="s">
        <v>7</v>
      </c>
      <c r="I3" s="14" t="str">
        <f>+Q3</f>
        <v>Devon/Strafford</v>
      </c>
      <c r="J3" s="10">
        <v>5</v>
      </c>
      <c r="K3" s="15" t="s">
        <v>61</v>
      </c>
      <c r="L3" s="14" t="s">
        <v>79</v>
      </c>
      <c r="N3" s="18" t="str">
        <f>+Y4</f>
        <v>Great Valley</v>
      </c>
      <c r="O3" s="19"/>
      <c r="P3" s="19"/>
      <c r="Q3" s="18" t="str">
        <f>+Y5</f>
        <v>Devon/Strafford</v>
      </c>
      <c r="R3" s="17"/>
      <c r="S3" s="10"/>
      <c r="T3" s="10"/>
      <c r="U3" s="10"/>
      <c r="V3" s="10"/>
      <c r="W3" s="17"/>
      <c r="X3" s="16">
        <f>+X2+1</f>
        <v>2</v>
      </c>
      <c r="Y3" s="20" t="str">
        <f>VLOOKUP($X3,$AE$2:$AG$11,2,FALSE)</f>
        <v>Lower Merion</v>
      </c>
      <c r="Z3" s="20" t="str">
        <f>VLOOKUP($X3,$AE$2:$AG$11,3,FALSE)</f>
        <v>LM-Ashburn Field</v>
      </c>
      <c r="AA3" s="16">
        <f t="shared" si="0"/>
        <v>1</v>
      </c>
      <c r="AC3" s="21" t="s">
        <v>51</v>
      </c>
      <c r="AD3" s="22">
        <v>11.09</v>
      </c>
      <c r="AE3" s="22">
        <f t="shared" ref="AE3:AE11" si="1">RANK(AD3,AD$2:AD$11,1)</f>
        <v>8</v>
      </c>
      <c r="AF3" s="21" t="str">
        <f t="shared" ref="AF3:AF11" si="2">+AC3</f>
        <v>Chester Valley</v>
      </c>
      <c r="AG3" s="21" t="s">
        <v>59</v>
      </c>
    </row>
    <row r="4" spans="1:33" x14ac:dyDescent="0.2">
      <c r="A4" s="10"/>
      <c r="B4" s="11"/>
      <c r="C4" s="2"/>
      <c r="D4" s="12"/>
      <c r="E4" s="13"/>
      <c r="F4" s="15"/>
      <c r="G4" s="10"/>
      <c r="H4" s="10"/>
      <c r="I4" s="15"/>
      <c r="J4" s="10"/>
      <c r="K4" s="15"/>
      <c r="L4" s="15"/>
      <c r="N4" s="18"/>
      <c r="O4" s="19"/>
      <c r="P4" s="19"/>
      <c r="Q4" s="18"/>
      <c r="R4" s="17"/>
      <c r="S4" s="10"/>
      <c r="T4" s="10"/>
      <c r="U4" s="10"/>
      <c r="V4" s="10"/>
      <c r="W4" s="17"/>
      <c r="X4" s="16">
        <f t="shared" ref="X4:X11" si="3">+X3+1</f>
        <v>3</v>
      </c>
      <c r="Y4" s="20" t="str">
        <f t="shared" ref="Y4:Y11" si="4">VLOOKUP($X4,$AE$2:$AG$11,2,FALSE)</f>
        <v>Great Valley</v>
      </c>
      <c r="Z4" s="20" t="str">
        <f t="shared" ref="Z4:Z11" si="5">VLOOKUP($X4,$AE$2:$AG$11,3,FALSE)</f>
        <v>GV-King Road</v>
      </c>
      <c r="AA4" s="16">
        <f t="shared" si="0"/>
        <v>2</v>
      </c>
      <c r="AC4" s="21" t="s">
        <v>48</v>
      </c>
      <c r="AD4" s="22">
        <v>9.08</v>
      </c>
      <c r="AE4" s="22">
        <f t="shared" si="1"/>
        <v>6</v>
      </c>
      <c r="AF4" s="21" t="str">
        <f t="shared" si="2"/>
        <v>Coventry</v>
      </c>
      <c r="AG4" s="21" t="s">
        <v>62</v>
      </c>
    </row>
    <row r="5" spans="1:33" x14ac:dyDescent="0.2">
      <c r="A5" s="33" t="s">
        <v>72</v>
      </c>
      <c r="B5" s="11">
        <f>+C5</f>
        <v>45466</v>
      </c>
      <c r="C5" s="2">
        <v>45466</v>
      </c>
      <c r="D5" s="12">
        <v>0.625</v>
      </c>
      <c r="E5" s="13"/>
      <c r="F5" s="14" t="str">
        <f>+N5</f>
        <v>Upper Providence</v>
      </c>
      <c r="G5" s="10">
        <v>1</v>
      </c>
      <c r="H5" s="10" t="s">
        <v>7</v>
      </c>
      <c r="I5" s="14" t="str">
        <f t="shared" ref="I5:I8" si="6">+Q5</f>
        <v>Coventry</v>
      </c>
      <c r="J5" s="10">
        <v>13</v>
      </c>
      <c r="K5" s="15" t="s">
        <v>59</v>
      </c>
      <c r="L5" s="14" t="s">
        <v>79</v>
      </c>
      <c r="N5" s="18" t="str">
        <f>+Y6</f>
        <v>Upper Providence</v>
      </c>
      <c r="O5" s="19"/>
      <c r="P5" s="19"/>
      <c r="Q5" s="18" t="str">
        <f>+Y7</f>
        <v>Coventry</v>
      </c>
      <c r="R5" s="17"/>
      <c r="S5" s="10"/>
      <c r="T5" s="10"/>
      <c r="U5" s="10"/>
      <c r="V5" s="10"/>
      <c r="W5" s="17"/>
      <c r="X5" s="16">
        <f t="shared" si="3"/>
        <v>4</v>
      </c>
      <c r="Y5" s="20" t="str">
        <f t="shared" si="4"/>
        <v>Devon/Strafford</v>
      </c>
      <c r="Z5" s="20" t="str">
        <f t="shared" si="5"/>
        <v>D/S-Clark Field</v>
      </c>
      <c r="AA5" s="16">
        <f t="shared" si="0"/>
        <v>2</v>
      </c>
      <c r="AC5" s="21" t="s">
        <v>49</v>
      </c>
      <c r="AD5" s="22">
        <v>7.09</v>
      </c>
      <c r="AE5" s="22">
        <f t="shared" si="1"/>
        <v>4</v>
      </c>
      <c r="AF5" s="21" t="str">
        <f t="shared" si="2"/>
        <v>Devon/Strafford</v>
      </c>
      <c r="AG5" s="21" t="s">
        <v>60</v>
      </c>
    </row>
    <row r="6" spans="1:33" x14ac:dyDescent="0.2">
      <c r="A6" s="33" t="s">
        <v>73</v>
      </c>
      <c r="B6" s="11">
        <f>+C6</f>
        <v>45466</v>
      </c>
      <c r="C6" s="2">
        <v>45466</v>
      </c>
      <c r="D6" s="12">
        <v>0.54166666666666663</v>
      </c>
      <c r="E6" s="13"/>
      <c r="F6" s="14" t="str">
        <f>+N6</f>
        <v>Lower Perk</v>
      </c>
      <c r="G6" s="10">
        <v>21</v>
      </c>
      <c r="H6" s="10" t="s">
        <v>7</v>
      </c>
      <c r="I6" s="14" t="str">
        <f>+Q6</f>
        <v>Radnor/Wayne</v>
      </c>
      <c r="J6" s="10">
        <v>0</v>
      </c>
      <c r="K6" s="15" t="s">
        <v>57</v>
      </c>
      <c r="L6" s="14" t="s">
        <v>79</v>
      </c>
      <c r="N6" s="18" t="str">
        <f>+Y10</f>
        <v>Lower Perk</v>
      </c>
      <c r="O6" s="19"/>
      <c r="P6" s="19"/>
      <c r="Q6" s="18" t="str">
        <f>+Y11</f>
        <v>Radnor/Wayne</v>
      </c>
      <c r="R6" s="17"/>
      <c r="S6" s="10"/>
      <c r="T6" s="10"/>
      <c r="U6" s="10"/>
      <c r="V6" s="10"/>
      <c r="W6" s="17"/>
      <c r="X6" s="16">
        <f t="shared" si="3"/>
        <v>5</v>
      </c>
      <c r="Y6" s="20" t="str">
        <f t="shared" si="4"/>
        <v>Upper Providence</v>
      </c>
      <c r="Z6" s="20" t="str">
        <f t="shared" si="5"/>
        <v>UP-McFarlan Park</v>
      </c>
      <c r="AA6" s="16">
        <f t="shared" si="0"/>
        <v>2</v>
      </c>
      <c r="AC6" s="21" t="s">
        <v>50</v>
      </c>
      <c r="AD6" s="22">
        <v>7.04</v>
      </c>
      <c r="AE6" s="22">
        <f t="shared" si="1"/>
        <v>3</v>
      </c>
      <c r="AF6" s="21" t="str">
        <f t="shared" si="2"/>
        <v>Great Valley</v>
      </c>
      <c r="AG6" s="21" t="s">
        <v>61</v>
      </c>
    </row>
    <row r="7" spans="1:33" x14ac:dyDescent="0.2">
      <c r="A7" s="33" t="s">
        <v>74</v>
      </c>
      <c r="B7" s="11">
        <f t="shared" ref="B7:B28" si="7">+C7</f>
        <v>45466</v>
      </c>
      <c r="C7" s="2">
        <v>45466</v>
      </c>
      <c r="D7" s="12">
        <v>0.625</v>
      </c>
      <c r="E7" s="13"/>
      <c r="F7" s="15" t="str" cm="1">
        <f t="array" aca="1" ref="F7" ca="1">IF(INDIRECT(ADDRESS($O7,$O$33))+INDIRECT(ADDRESS($O7,$P$33))&gt;0,IF((INDIRECT(ADDRESS($O7,$O$33)))&gt;(INDIRECT(ADDRESS($O7,$P$33))),CONCATENATE($S7,(INDIRECT(ADDRESS($O7,$O$32)))),CONCATENATE($S7,(INDIRECT(ADDRESS($O7,$P$32))))),$N7)</f>
        <v>Lower Merion</v>
      </c>
      <c r="G7" s="10">
        <v>13</v>
      </c>
      <c r="H7" s="10" t="s">
        <v>7</v>
      </c>
      <c r="I7" s="14" t="str">
        <f t="shared" si="6"/>
        <v>Berwyn-Paoli</v>
      </c>
      <c r="J7" s="10">
        <v>0</v>
      </c>
      <c r="K7" s="15" t="s">
        <v>57</v>
      </c>
      <c r="L7" s="14" t="s">
        <v>79</v>
      </c>
      <c r="N7" s="18" t="s">
        <v>32</v>
      </c>
      <c r="O7" s="19">
        <v>2</v>
      </c>
      <c r="P7" s="19"/>
      <c r="Q7" s="18" t="str">
        <f>+Y8</f>
        <v>Berwyn-Paoli</v>
      </c>
      <c r="R7" s="17"/>
      <c r="S7" s="10"/>
      <c r="T7" s="10"/>
      <c r="U7" s="10"/>
      <c r="V7" s="10"/>
      <c r="W7" s="17"/>
      <c r="X7" s="16">
        <f t="shared" si="3"/>
        <v>6</v>
      </c>
      <c r="Y7" s="20" t="str">
        <f t="shared" si="4"/>
        <v>Coventry</v>
      </c>
      <c r="Z7" s="20" t="str">
        <f t="shared" si="5"/>
        <v>COV-Wampler Complex</v>
      </c>
      <c r="AA7" s="16">
        <f t="shared" si="0"/>
        <v>2</v>
      </c>
      <c r="AC7" s="21" t="s">
        <v>52</v>
      </c>
      <c r="AD7" s="22">
        <v>6.08</v>
      </c>
      <c r="AE7" s="22">
        <f t="shared" si="1"/>
        <v>2</v>
      </c>
      <c r="AF7" s="21" t="str">
        <f t="shared" si="2"/>
        <v>Lower Merion</v>
      </c>
      <c r="AG7" s="21" t="s">
        <v>64</v>
      </c>
    </row>
    <row r="8" spans="1:33" x14ac:dyDescent="0.2">
      <c r="A8" s="33" t="s">
        <v>75</v>
      </c>
      <c r="B8" s="11">
        <f t="shared" si="7"/>
        <v>45466</v>
      </c>
      <c r="C8" s="2">
        <v>45466</v>
      </c>
      <c r="D8" s="12">
        <v>0.54166666666666663</v>
      </c>
      <c r="E8" s="13"/>
      <c r="F8" s="15" t="str" cm="1">
        <f t="array" aca="1" ref="F8" ca="1">IF(INDIRECT(ADDRESS($O8,$O$33))+INDIRECT(ADDRESS($O8,$P$33))&gt;0,IF((INDIRECT(ADDRESS($O8,$O$33)))&gt;(INDIRECT(ADDRESS($O8,$P$33))),CONCATENATE($S8,(INDIRECT(ADDRESS($O8,$O$32)))),CONCATENATE($S8,(INDIRECT(ADDRESS($O8,$P$32))))),$N8)</f>
        <v>Devon/Strafford</v>
      </c>
      <c r="G8" s="10">
        <v>8</v>
      </c>
      <c r="H8" s="10" t="s">
        <v>7</v>
      </c>
      <c r="I8" s="14" t="str">
        <f t="shared" si="6"/>
        <v>Chester Valley</v>
      </c>
      <c r="J8" s="10">
        <v>2</v>
      </c>
      <c r="K8" s="15" t="s">
        <v>59</v>
      </c>
      <c r="L8" s="14" t="s">
        <v>79</v>
      </c>
      <c r="N8" s="18" t="s">
        <v>33</v>
      </c>
      <c r="O8" s="19">
        <v>3</v>
      </c>
      <c r="P8" s="19"/>
      <c r="Q8" s="18" t="str">
        <f>+Y9</f>
        <v>Chester Valley</v>
      </c>
      <c r="R8" s="17"/>
      <c r="S8" s="10"/>
      <c r="T8" s="10"/>
      <c r="U8" s="10"/>
      <c r="V8" s="10"/>
      <c r="W8" s="17"/>
      <c r="X8" s="16">
        <f t="shared" si="3"/>
        <v>7</v>
      </c>
      <c r="Y8" s="20" t="str">
        <f t="shared" si="4"/>
        <v>Berwyn-Paoli</v>
      </c>
      <c r="Z8" s="20" t="str">
        <f t="shared" si="5"/>
        <v>BP-Field of Dreams</v>
      </c>
      <c r="AA8" s="16">
        <f t="shared" si="0"/>
        <v>2</v>
      </c>
      <c r="AC8" s="21" t="s">
        <v>53</v>
      </c>
      <c r="AD8" s="22">
        <v>13.03</v>
      </c>
      <c r="AE8" s="22">
        <f t="shared" si="1"/>
        <v>9</v>
      </c>
      <c r="AF8" s="21" t="str">
        <f t="shared" si="2"/>
        <v>Lower Perk</v>
      </c>
      <c r="AG8" s="21" t="s">
        <v>56</v>
      </c>
    </row>
    <row r="9" spans="1:33" x14ac:dyDescent="0.2">
      <c r="A9" s="10"/>
      <c r="B9" s="11"/>
      <c r="C9" s="2"/>
      <c r="D9" s="12"/>
      <c r="E9" s="13"/>
      <c r="F9" s="15"/>
      <c r="G9" s="10"/>
      <c r="H9" s="10"/>
      <c r="I9" s="15"/>
      <c r="J9" s="10"/>
      <c r="K9" s="15"/>
      <c r="L9" s="15"/>
      <c r="N9" s="18"/>
      <c r="O9" s="19"/>
      <c r="P9" s="19"/>
      <c r="Q9" s="18"/>
      <c r="R9" s="17"/>
      <c r="S9" s="10"/>
      <c r="T9" s="10"/>
      <c r="U9" s="10"/>
      <c r="V9" s="10"/>
      <c r="W9" s="17"/>
      <c r="X9" s="16">
        <f t="shared" si="3"/>
        <v>8</v>
      </c>
      <c r="Y9" s="20" t="str">
        <f t="shared" si="4"/>
        <v>Chester Valley</v>
      </c>
      <c r="Z9" s="20" t="str">
        <f t="shared" si="5"/>
        <v>CV-Monument Park</v>
      </c>
      <c r="AA9" s="16">
        <f t="shared" si="0"/>
        <v>2</v>
      </c>
      <c r="AC9" s="32" t="s">
        <v>66</v>
      </c>
      <c r="AD9" s="22">
        <v>3.09</v>
      </c>
      <c r="AE9" s="22">
        <f t="shared" si="1"/>
        <v>1</v>
      </c>
      <c r="AF9" s="21" t="str">
        <f t="shared" si="2"/>
        <v>PG-PT</v>
      </c>
      <c r="AG9" s="21" t="s">
        <v>67</v>
      </c>
    </row>
    <row r="10" spans="1:33" x14ac:dyDescent="0.2">
      <c r="A10" s="33" t="s">
        <v>76</v>
      </c>
      <c r="B10" s="11">
        <f t="shared" si="7"/>
        <v>45468</v>
      </c>
      <c r="C10" s="2">
        <v>45468</v>
      </c>
      <c r="D10" s="12">
        <v>0.83333333333333337</v>
      </c>
      <c r="E10" s="13"/>
      <c r="F10" s="15" t="str" cm="1">
        <f t="array" aca="1" ref="F10" ca="1">IF(INDIRECT(ADDRESS($O10,$O$33))+INDIRECT(ADDRESS($O10,$P$33))&gt;0,IF((INDIRECT(ADDRESS($O10,$O$33)))&lt;(INDIRECT(ADDRESS($O10,$P$33))),CONCATENATE($S10,(INDIRECT(ADDRESS($O10,$O$32)))),CONCATENATE($S10,(INDIRECT(ADDRESS($O10,$P$32))))),$N10)</f>
        <v>Great Valley</v>
      </c>
      <c r="G10" s="10">
        <v>7</v>
      </c>
      <c r="H10" s="10" t="s">
        <v>7</v>
      </c>
      <c r="I10" s="15" t="str" cm="1">
        <f t="array" aca="1" ref="I10" ca="1">IF(INDIRECT(ADDRESS($P10,$O$33))+INDIRECT(ADDRESS($P10,$P$33))&gt;0,IF((INDIRECT(ADDRESS($P10,$O$33)))&lt;(INDIRECT(ADDRESS($P10,$P$33))),CONCATENATE($V10,(INDIRECT(ADDRESS($P10,$O$32)))),CONCATENATE($V10,(INDIRECT(ADDRESS($P10,$P$32))))),$Q10)</f>
        <v>Upper Providence</v>
      </c>
      <c r="J10" s="10">
        <v>5</v>
      </c>
      <c r="K10" s="15" t="s">
        <v>67</v>
      </c>
      <c r="L10" s="14" t="s">
        <v>79</v>
      </c>
      <c r="N10" s="18" t="s">
        <v>9</v>
      </c>
      <c r="O10" s="19">
        <v>3</v>
      </c>
      <c r="P10" s="19">
        <v>5</v>
      </c>
      <c r="Q10" s="18" t="s">
        <v>11</v>
      </c>
      <c r="S10" s="10"/>
      <c r="T10" s="10"/>
      <c r="U10" s="10"/>
      <c r="V10" s="10"/>
      <c r="W10" s="17"/>
      <c r="X10" s="16">
        <f t="shared" si="3"/>
        <v>9</v>
      </c>
      <c r="Y10" s="20" t="str">
        <f t="shared" si="4"/>
        <v>Lower Perk</v>
      </c>
      <c r="Z10" s="20" t="str">
        <f t="shared" si="5"/>
        <v>LP-Palmer Park</v>
      </c>
      <c r="AA10" s="16">
        <f t="shared" si="0"/>
        <v>2</v>
      </c>
      <c r="AC10" s="21" t="s">
        <v>54</v>
      </c>
      <c r="AD10" s="22">
        <v>15.08</v>
      </c>
      <c r="AE10" s="22">
        <f t="shared" si="1"/>
        <v>10</v>
      </c>
      <c r="AF10" s="21" t="str">
        <f t="shared" si="2"/>
        <v>Radnor/Wayne</v>
      </c>
      <c r="AG10" s="21" t="s">
        <v>57</v>
      </c>
    </row>
    <row r="11" spans="1:33" x14ac:dyDescent="0.2">
      <c r="A11" s="33" t="s">
        <v>77</v>
      </c>
      <c r="B11" s="11">
        <f t="shared" si="7"/>
        <v>45468</v>
      </c>
      <c r="C11" s="2">
        <v>45468</v>
      </c>
      <c r="D11" s="12">
        <v>0.75</v>
      </c>
      <c r="E11" s="13"/>
      <c r="F11" s="15" t="str" cm="1">
        <f t="array" aca="1" ref="F11" ca="1">IF(INDIRECT(ADDRESS($O11,$O$33))+INDIRECT(ADDRESS($O11,$P$33))&gt;0,IF((INDIRECT(ADDRESS($O11,$O$33)))&lt;(INDIRECT(ADDRESS($O11,$P$33))),CONCATENATE($S11,(INDIRECT(ADDRESS($O11,$O$32)))),CONCATENATE($S11,(INDIRECT(ADDRESS($O11,$P$32))))),$N11)</f>
        <v>PG-PT</v>
      </c>
      <c r="G11" s="10">
        <v>6</v>
      </c>
      <c r="H11" s="10" t="s">
        <v>7</v>
      </c>
      <c r="I11" s="15" t="str" cm="1">
        <f t="array" aca="1" ref="I11" ca="1">IF(INDIRECT(ADDRESS($P11,$O$33))+INDIRECT(ADDRESS($P11,$P$33))&gt;0,IF((INDIRECT(ADDRESS($P11,$O$33)))&lt;(INDIRECT(ADDRESS($P11,$P$33))),CONCATENATE($V11,(INDIRECT(ADDRESS($P11,$O$32)))),CONCATENATE($V11,(INDIRECT(ADDRESS($P11,$P$32))))),$Q11)</f>
        <v>Radnor/Wayne</v>
      </c>
      <c r="J11" s="10">
        <v>10</v>
      </c>
      <c r="K11" s="15" t="s">
        <v>67</v>
      </c>
      <c r="L11" s="14" t="s">
        <v>79</v>
      </c>
      <c r="N11" s="18" t="s">
        <v>12</v>
      </c>
      <c r="O11" s="19">
        <v>2</v>
      </c>
      <c r="P11" s="19">
        <v>6</v>
      </c>
      <c r="Q11" s="18" t="s">
        <v>34</v>
      </c>
      <c r="S11" s="10"/>
      <c r="T11" s="10"/>
      <c r="U11" s="10"/>
      <c r="V11" s="10"/>
      <c r="W11" s="17"/>
      <c r="X11" s="16">
        <f t="shared" si="3"/>
        <v>10</v>
      </c>
      <c r="Y11" s="20" t="str">
        <f t="shared" si="4"/>
        <v>Radnor/Wayne</v>
      </c>
      <c r="Z11" s="20" t="str">
        <f t="shared" si="5"/>
        <v>RW-Encke Park</v>
      </c>
      <c r="AA11" s="16">
        <f t="shared" si="0"/>
        <v>2</v>
      </c>
      <c r="AC11" s="21" t="s">
        <v>55</v>
      </c>
      <c r="AD11" s="22">
        <v>8.08</v>
      </c>
      <c r="AE11" s="22">
        <f t="shared" si="1"/>
        <v>5</v>
      </c>
      <c r="AF11" s="21" t="str">
        <f t="shared" si="2"/>
        <v>Upper Providence</v>
      </c>
      <c r="AG11" s="21" t="s">
        <v>63</v>
      </c>
    </row>
    <row r="12" spans="1:33" x14ac:dyDescent="0.2">
      <c r="A12" s="10"/>
      <c r="B12" s="11"/>
      <c r="C12" s="2"/>
      <c r="D12" s="12"/>
      <c r="E12" s="13"/>
      <c r="G12" s="10"/>
      <c r="H12" s="10"/>
      <c r="I12" s="15"/>
      <c r="J12" s="10"/>
      <c r="K12" s="15"/>
      <c r="L12" s="15"/>
      <c r="N12" s="18"/>
      <c r="O12" s="19"/>
      <c r="P12" s="19"/>
      <c r="Q12" s="18"/>
      <c r="S12" s="10"/>
      <c r="T12" s="10"/>
      <c r="U12" s="10"/>
      <c r="V12" s="10"/>
      <c r="X12" s="16"/>
      <c r="Y12" s="23"/>
      <c r="Z12" s="23"/>
      <c r="AA12" s="16" t="str">
        <f t="shared" si="0"/>
        <v/>
      </c>
    </row>
    <row r="13" spans="1:33" x14ac:dyDescent="0.2">
      <c r="A13" s="33" t="s">
        <v>78</v>
      </c>
      <c r="B13" s="11">
        <f t="shared" si="7"/>
        <v>45470</v>
      </c>
      <c r="C13" s="2">
        <v>45470</v>
      </c>
      <c r="D13" s="12">
        <v>0.75</v>
      </c>
      <c r="E13" s="13"/>
      <c r="F13" s="15" t="str" cm="1">
        <f t="array" aca="1" ref="F13" ca="1">IF(INDIRECT(ADDRESS($O13,$O$33))+INDIRECT(ADDRESS($O13,$P$33))&gt;0,IF((INDIRECT(ADDRESS($O13,$O$33)))&gt;(INDIRECT(ADDRESS($O13,$P$33))),CONCATENATE($S13,(INDIRECT(ADDRESS($O13,$O$32)))),CONCATENATE($S13,(INDIRECT(ADDRESS($O13,$P$32))))),$N13)</f>
        <v>Great Valley</v>
      </c>
      <c r="G13" s="10">
        <v>7</v>
      </c>
      <c r="H13" s="10" t="s">
        <v>7</v>
      </c>
      <c r="I13" s="15" t="str" cm="1">
        <f t="array" aca="1" ref="I13" ca="1">IF(INDIRECT(ADDRESS($P13,$O$33))+INDIRECT(ADDRESS($P13,$P$33))&gt;0,IF((INDIRECT(ADDRESS($P13,$O$33)))&lt;(INDIRECT(ADDRESS($P13,$P$33))),CONCATENATE($V13,(INDIRECT(ADDRESS($P13,$O$32)))),CONCATENATE($V13,(INDIRECT(ADDRESS($P13,$P$32))))),$Q13)</f>
        <v>Berwyn-Paoli</v>
      </c>
      <c r="J13" s="10">
        <v>8</v>
      </c>
      <c r="K13" s="15" t="s">
        <v>63</v>
      </c>
      <c r="L13" s="14" t="s">
        <v>79</v>
      </c>
      <c r="N13" s="18" t="s">
        <v>16</v>
      </c>
      <c r="O13" s="19">
        <v>10</v>
      </c>
      <c r="P13" s="19">
        <v>7</v>
      </c>
      <c r="Q13" s="18" t="s">
        <v>10</v>
      </c>
      <c r="S13" s="10"/>
      <c r="T13" s="10"/>
      <c r="U13" s="10"/>
      <c r="V13" s="10"/>
      <c r="X13" s="16"/>
      <c r="Y13" s="23"/>
      <c r="Z13" s="23"/>
      <c r="AA13" s="16" t="str">
        <f t="shared" si="0"/>
        <v/>
      </c>
    </row>
    <row r="14" spans="1:33" x14ac:dyDescent="0.2">
      <c r="A14" s="10">
        <v>10</v>
      </c>
      <c r="B14" s="11">
        <f t="shared" si="7"/>
        <v>45470</v>
      </c>
      <c r="C14" s="2">
        <v>45470</v>
      </c>
      <c r="D14" s="12">
        <v>0.83333333333333337</v>
      </c>
      <c r="E14" s="23"/>
      <c r="F14" s="15" t="str" cm="1">
        <f t="array" aca="1" ref="F14" ca="1">IF(INDIRECT(ADDRESS($O14,$O$33))+INDIRECT(ADDRESS($O14,$P$33))&gt;0,IF((INDIRECT(ADDRESS($O14,$O$33)))&gt;(INDIRECT(ADDRESS($O14,$P$33))),CONCATENATE($S14,(INDIRECT(ADDRESS($O14,$O$32)))),CONCATENATE($S14,(INDIRECT(ADDRESS($O14,$P$32))))),$N14)</f>
        <v>Radnor/Wayne</v>
      </c>
      <c r="G14" s="10">
        <v>1</v>
      </c>
      <c r="H14" s="10" t="s">
        <v>7</v>
      </c>
      <c r="I14" s="15" t="str" cm="1">
        <f t="array" aca="1" ref="I14" ca="1">IF(INDIRECT(ADDRESS($P14,$O$33))+INDIRECT(ADDRESS($P14,$P$33))&gt;0,IF((INDIRECT(ADDRESS($P14,$O$33)))&lt;(INDIRECT(ADDRESS($P14,$P$33))),CONCATENATE($V14,(INDIRECT(ADDRESS($P14,$O$32)))),CONCATENATE($V14,(INDIRECT(ADDRESS($P14,$P$32))))),$Q14)</f>
        <v>Chester Valley</v>
      </c>
      <c r="J14" s="10">
        <v>11</v>
      </c>
      <c r="K14" s="15" t="s">
        <v>63</v>
      </c>
      <c r="L14" s="14" t="s">
        <v>79</v>
      </c>
      <c r="N14" s="18" t="s">
        <v>18</v>
      </c>
      <c r="O14" s="19">
        <v>11</v>
      </c>
      <c r="P14" s="19">
        <v>8</v>
      </c>
      <c r="Q14" s="18" t="s">
        <v>20</v>
      </c>
      <c r="S14" s="10"/>
      <c r="T14" s="10"/>
      <c r="U14" s="10"/>
      <c r="V14" s="10"/>
      <c r="X14" s="16"/>
      <c r="Y14" s="23"/>
      <c r="Z14" s="23"/>
      <c r="AA14" s="16" t="str">
        <f t="shared" si="0"/>
        <v/>
      </c>
    </row>
    <row r="15" spans="1:33" x14ac:dyDescent="0.2">
      <c r="A15" s="10">
        <v>11</v>
      </c>
      <c r="B15" s="11">
        <f t="shared" si="7"/>
        <v>45471</v>
      </c>
      <c r="C15" s="2">
        <v>45471</v>
      </c>
      <c r="D15" s="12">
        <v>0.75</v>
      </c>
      <c r="E15" s="13"/>
      <c r="F15" s="15" t="str" cm="1">
        <f t="array" aca="1" ref="F15" ca="1">IF(INDIRECT(ADDRESS($O15,$O$33))+INDIRECT(ADDRESS($O15,$P$33))&gt;0,IF((INDIRECT(ADDRESS($O15,$O$33)))&gt;(INDIRECT(ADDRESS($O15,$P$33))),CONCATENATE($S15,(INDIRECT(ADDRESS($O15,$O$32)))),CONCATENATE($S15,(INDIRECT(ADDRESS($O15,$P$32))))),$N15)</f>
        <v>Coventry</v>
      </c>
      <c r="G15" s="10">
        <v>1</v>
      </c>
      <c r="H15" s="10" t="s">
        <v>7</v>
      </c>
      <c r="I15" s="15" t="str" cm="1">
        <f t="array" aca="1" ref="I15" ca="1">IF(INDIRECT(ADDRESS($P15,$O$33))+INDIRECT(ADDRESS($P15,$P$33))&gt;0,IF((INDIRECT(ADDRESS($P15,$O$33)))&gt;(INDIRECT(ADDRESS($P15,$P$33))),CONCATENATE($V15,(INDIRECT(ADDRESS($P15,$O$32)))),CONCATENATE($V15,(INDIRECT(ADDRESS($P15,$P$32))))),$Q15)</f>
        <v>Lower Merion</v>
      </c>
      <c r="J15" s="10">
        <v>3</v>
      </c>
      <c r="K15" s="15" t="s">
        <v>62</v>
      </c>
      <c r="L15" s="14" t="s">
        <v>79</v>
      </c>
      <c r="N15" s="18" t="s">
        <v>8</v>
      </c>
      <c r="O15" s="19">
        <v>5</v>
      </c>
      <c r="P15" s="19">
        <v>7</v>
      </c>
      <c r="Q15" s="18" t="s">
        <v>14</v>
      </c>
      <c r="S15" s="10"/>
      <c r="T15" s="10"/>
      <c r="U15" s="10"/>
      <c r="V15" s="10"/>
      <c r="X15" s="16"/>
      <c r="Y15" s="23"/>
      <c r="Z15" s="23"/>
      <c r="AA15" s="16" t="str">
        <f t="shared" si="0"/>
        <v/>
      </c>
    </row>
    <row r="16" spans="1:33" x14ac:dyDescent="0.2">
      <c r="A16" s="10">
        <v>12</v>
      </c>
      <c r="B16" s="11">
        <f t="shared" si="7"/>
        <v>45471</v>
      </c>
      <c r="C16" s="2">
        <v>45471</v>
      </c>
      <c r="D16" s="12">
        <v>0.83333333333333337</v>
      </c>
      <c r="E16" s="24"/>
      <c r="F16" s="15" t="str" cm="1">
        <f t="array" aca="1" ref="F16" ca="1">IF(INDIRECT(ADDRESS($O16,$O$33))+INDIRECT(ADDRESS($O16,$P$33))&gt;0,IF((INDIRECT(ADDRESS($O16,$O$33)))&gt;(INDIRECT(ADDRESS($O16,$P$33))),CONCATENATE($S16,(INDIRECT(ADDRESS($O16,$O$32)))),CONCATENATE($S16,(INDIRECT(ADDRESS($O16,$P$32))))),$N16)</f>
        <v>Devon/Strafford</v>
      </c>
      <c r="G16" s="10">
        <v>4</v>
      </c>
      <c r="H16" s="10" t="s">
        <v>7</v>
      </c>
      <c r="I16" s="15" t="str" cm="1">
        <f t="array" aca="1" ref="I16" ca="1">IF(INDIRECT(ADDRESS($P16,$O$33))+INDIRECT(ADDRESS($P16,$P$33))&gt;0,IF((INDIRECT(ADDRESS($P16,$O$33)))&gt;(INDIRECT(ADDRESS($P16,$P$33))),CONCATENATE($V16,(INDIRECT(ADDRESS($P16,$O$32)))),CONCATENATE($V16,(INDIRECT(ADDRESS($P16,$P$32))))),$Q16)</f>
        <v>Lower Perk</v>
      </c>
      <c r="J16" s="10">
        <v>6</v>
      </c>
      <c r="K16" s="15" t="s">
        <v>62</v>
      </c>
      <c r="L16" s="14" t="s">
        <v>79</v>
      </c>
      <c r="N16" s="18" t="s">
        <v>15</v>
      </c>
      <c r="O16" s="19">
        <v>8</v>
      </c>
      <c r="P16" s="19">
        <v>6</v>
      </c>
      <c r="Q16" s="18" t="s">
        <v>13</v>
      </c>
      <c r="S16" s="10"/>
      <c r="T16" s="10"/>
      <c r="U16" s="10"/>
      <c r="V16" s="10"/>
      <c r="X16" s="16"/>
      <c r="Y16" s="23"/>
      <c r="Z16" s="23"/>
      <c r="AA16" s="16" t="str">
        <f t="shared" si="0"/>
        <v/>
      </c>
    </row>
    <row r="17" spans="1:252" x14ac:dyDescent="0.2">
      <c r="A17" s="10"/>
      <c r="B17" s="11"/>
      <c r="C17" s="2"/>
      <c r="D17" s="12"/>
      <c r="E17" s="13"/>
      <c r="F17" s="15"/>
      <c r="G17" s="10"/>
      <c r="H17" s="10"/>
      <c r="I17" s="15"/>
      <c r="J17" s="10"/>
      <c r="K17" s="15"/>
      <c r="L17" s="15"/>
      <c r="N17" s="18"/>
      <c r="O17" s="19"/>
      <c r="P17" s="19"/>
      <c r="Q17" s="18"/>
      <c r="S17" s="10"/>
      <c r="T17" s="10"/>
      <c r="U17" s="10"/>
      <c r="V17" s="10"/>
      <c r="X17" s="16"/>
      <c r="Y17" s="23" t="s">
        <v>46</v>
      </c>
      <c r="Z17" s="23"/>
      <c r="AA17" s="10">
        <f>SUM(AA2:AA16)</f>
        <v>19</v>
      </c>
    </row>
    <row r="18" spans="1:252" x14ac:dyDescent="0.2">
      <c r="A18" s="10">
        <v>13</v>
      </c>
      <c r="B18" s="11">
        <f t="shared" si="7"/>
        <v>45472</v>
      </c>
      <c r="C18" s="2">
        <v>45472</v>
      </c>
      <c r="D18" s="12">
        <v>0.66666666666666663</v>
      </c>
      <c r="E18" s="13"/>
      <c r="F18" s="15" t="str" cm="1">
        <f t="array" aca="1" ref="F18" ca="1">IF(INDIRECT(ADDRESS($O18,$O$33))+INDIRECT(ADDRESS($O18,$P$33))&gt;0,IF((INDIRECT(ADDRESS($O18,$O$33)))&gt;(INDIRECT(ADDRESS($O18,$P$33))),CONCATENATE($S18,(INDIRECT(ADDRESS($O18,$O$32)))),CONCATENATE($S18,(INDIRECT(ADDRESS($O18,$P$32))))),$N18)</f>
        <v>Chester Valley</v>
      </c>
      <c r="G18" s="10">
        <v>0</v>
      </c>
      <c r="H18" s="10" t="s">
        <v>7</v>
      </c>
      <c r="I18" s="15" t="str" cm="1">
        <f t="array" aca="1" ref="I18" ca="1">IF(INDIRECT(ADDRESS($P18,$O$33))+INDIRECT(ADDRESS($P18,$P$33))&gt;0,IF((INDIRECT(ADDRESS($P18,$O$33)))&lt;(INDIRECT(ADDRESS($P18,$P$33))),CONCATENATE($V18,(INDIRECT(ADDRESS($P18,$O$32)))),CONCATENATE($V18,(INDIRECT(ADDRESS($P18,$P$32))))),$Q18)</f>
        <v>Coventry</v>
      </c>
      <c r="J18" s="10">
        <v>13</v>
      </c>
      <c r="K18" s="15" t="s">
        <v>58</v>
      </c>
      <c r="L18" s="14" t="s">
        <v>79</v>
      </c>
      <c r="N18" s="18" t="s">
        <v>21</v>
      </c>
      <c r="O18" s="19">
        <v>14</v>
      </c>
      <c r="P18" s="19">
        <v>15</v>
      </c>
      <c r="Q18" s="18" t="s">
        <v>37</v>
      </c>
      <c r="S18" s="10"/>
      <c r="T18" s="10"/>
      <c r="U18" s="10"/>
      <c r="V18" s="10"/>
    </row>
    <row r="19" spans="1:252" x14ac:dyDescent="0.2">
      <c r="A19" s="10">
        <v>14</v>
      </c>
      <c r="B19" s="11">
        <f t="shared" si="7"/>
        <v>45472</v>
      </c>
      <c r="C19" s="2">
        <v>45472</v>
      </c>
      <c r="D19" s="12">
        <v>0.58333333333333337</v>
      </c>
      <c r="E19" s="13"/>
      <c r="F19" s="15" t="str" cm="1">
        <f t="array" aca="1" ref="F19" ca="1">IF(INDIRECT(ADDRESS($O19,$O$33))+INDIRECT(ADDRESS($O19,$P$33))&gt;0,IF((INDIRECT(ADDRESS($O19,$O$33)))&gt;(INDIRECT(ADDRESS($O19,$P$33))),CONCATENATE($S19,(INDIRECT(ADDRESS($O19,$O$32)))),CONCATENATE($S19,(INDIRECT(ADDRESS($O19,$P$32))))),$N19)</f>
        <v>Berwyn-Paoli</v>
      </c>
      <c r="G19" s="10">
        <v>2</v>
      </c>
      <c r="H19" s="10" t="s">
        <v>7</v>
      </c>
      <c r="I19" s="15" t="str" cm="1">
        <f t="array" aca="1" ref="I19" ca="1">IF(INDIRECT(ADDRESS($P19,$O$33))+INDIRECT(ADDRESS($P19,$P$33))&gt;0,IF((INDIRECT(ADDRESS($P19,$O$33)))&lt;(INDIRECT(ADDRESS($P19,$P$33))),CONCATENATE($V19,(INDIRECT(ADDRESS($P19,$O$32)))),CONCATENATE($V19,(INDIRECT(ADDRESS($P19,$P$32))))),$Q19)</f>
        <v>Devon/Strafford</v>
      </c>
      <c r="J19" s="10">
        <v>1</v>
      </c>
      <c r="K19" s="15" t="s">
        <v>58</v>
      </c>
      <c r="L19" s="14" t="s">
        <v>79</v>
      </c>
      <c r="N19" s="18" t="s">
        <v>19</v>
      </c>
      <c r="O19" s="19">
        <v>13</v>
      </c>
      <c r="P19" s="19">
        <v>16</v>
      </c>
      <c r="Q19" s="18" t="s">
        <v>38</v>
      </c>
      <c r="S19" s="10"/>
      <c r="T19" s="10"/>
      <c r="U19" s="10"/>
      <c r="V19" s="10"/>
    </row>
    <row r="20" spans="1:252" x14ac:dyDescent="0.2">
      <c r="A20" s="10">
        <v>15</v>
      </c>
      <c r="B20" s="11">
        <f t="shared" si="7"/>
        <v>45473</v>
      </c>
      <c r="C20" s="2">
        <v>45473</v>
      </c>
      <c r="D20" s="12">
        <v>0.625</v>
      </c>
      <c r="E20" s="13"/>
      <c r="F20" s="15" t="str" cm="1">
        <f t="array" aca="1" ref="F20" ca="1">IF(INDIRECT(ADDRESS($O20,$O$33))+INDIRECT(ADDRESS($O20,$P$33))&gt;0,IF((INDIRECT(ADDRESS($O20,$O$33)))&gt;(INDIRECT(ADDRESS($O20,$P$33))),CONCATENATE($S20,(INDIRECT(ADDRESS($O20,$O$32)))),CONCATENATE($S20,(INDIRECT(ADDRESS($O20,$P$32))))),$N20)</f>
        <v>Lower Merion</v>
      </c>
      <c r="G20" s="10">
        <v>0</v>
      </c>
      <c r="H20" s="10" t="s">
        <v>7</v>
      </c>
      <c r="I20" s="15" t="str" cm="1">
        <f t="array" aca="1" ref="I20" ca="1">IF(INDIRECT(ADDRESS($P20,$O$33))+INDIRECT(ADDRESS($P20,$P$33))&gt;0,IF((INDIRECT(ADDRESS($P20,$O$33)))&gt;(INDIRECT(ADDRESS($P20,$P$33))),CONCATENATE($V20,(INDIRECT(ADDRESS($P20,$O$32)))),CONCATENATE($V20,(INDIRECT(ADDRESS($P20,$P$32))))),$Q20)</f>
        <v>Lower Perk</v>
      </c>
      <c r="J20" s="10">
        <v>1</v>
      </c>
      <c r="K20" s="15" t="s">
        <v>60</v>
      </c>
      <c r="L20" s="14" t="s">
        <v>79</v>
      </c>
      <c r="N20" s="18" t="s">
        <v>24</v>
      </c>
      <c r="O20" s="19">
        <v>15</v>
      </c>
      <c r="P20" s="19">
        <v>16</v>
      </c>
      <c r="Q20" s="18" t="s">
        <v>23</v>
      </c>
      <c r="S20" s="10"/>
      <c r="T20" s="10"/>
      <c r="U20" s="10"/>
      <c r="V20" s="10"/>
    </row>
    <row r="21" spans="1:252" x14ac:dyDescent="0.2">
      <c r="A21" s="10"/>
      <c r="B21" s="11"/>
      <c r="C21" s="2"/>
      <c r="D21" s="12"/>
      <c r="E21" s="13"/>
      <c r="F21" s="15"/>
      <c r="G21" s="10"/>
      <c r="H21" s="10"/>
      <c r="I21" s="15"/>
      <c r="J21" s="10"/>
      <c r="K21" s="15"/>
      <c r="L21" s="15"/>
      <c r="N21" s="18"/>
      <c r="O21" s="19"/>
      <c r="P21" s="19"/>
      <c r="Q21" s="18"/>
      <c r="S21" s="10"/>
      <c r="T21" s="10"/>
      <c r="U21" s="10"/>
      <c r="V21" s="10"/>
    </row>
    <row r="22" spans="1:252" x14ac:dyDescent="0.2">
      <c r="A22" s="10">
        <v>16</v>
      </c>
      <c r="B22" s="11">
        <f t="shared" si="7"/>
        <v>45473</v>
      </c>
      <c r="C22" s="2">
        <v>45473</v>
      </c>
      <c r="D22" s="12">
        <v>0.54166666666666663</v>
      </c>
      <c r="E22" s="13"/>
      <c r="F22" s="15" t="str" cm="1">
        <f t="array" aca="1" ref="F22" ca="1">IF(INDIRECT(ADDRESS($O22,$O$33))+INDIRECT(ADDRESS($O22,$P$33))&gt;0,IF((INDIRECT(ADDRESS($O22,$O$33)))&gt;(INDIRECT(ADDRESS($O22,$P$33))),CONCATENATE($S22,(INDIRECT(ADDRESS($O22,$O$32)))),CONCATENATE($S22,(INDIRECT(ADDRESS($O22,$P$32))))),$N22)</f>
        <v>Coventry</v>
      </c>
      <c r="G22" s="10">
        <v>11</v>
      </c>
      <c r="H22" s="10" t="s">
        <v>7</v>
      </c>
      <c r="I22" s="15" t="str" cm="1">
        <f t="array" aca="1" ref="I22" ca="1">IF(INDIRECT(ADDRESS($P22,$O$33))+INDIRECT(ADDRESS($P22,$P$33))&gt;0,IF((INDIRECT(ADDRESS($P22,$O$33)))&gt;(INDIRECT(ADDRESS($P22,$P$33))),CONCATENATE($V22,(INDIRECT(ADDRESS($P22,$O$32)))),CONCATENATE($V22,(INDIRECT(ADDRESS($P22,$P$32))))),$Q22)</f>
        <v>Berwyn-Paoli</v>
      </c>
      <c r="J22" s="10">
        <v>1</v>
      </c>
      <c r="K22" s="15" t="s">
        <v>60</v>
      </c>
      <c r="L22" s="14" t="s">
        <v>79</v>
      </c>
      <c r="N22" s="18" t="s">
        <v>25</v>
      </c>
      <c r="O22" s="19">
        <v>18</v>
      </c>
      <c r="P22" s="19">
        <v>19</v>
      </c>
      <c r="Q22" s="18" t="s">
        <v>26</v>
      </c>
      <c r="S22" s="10"/>
      <c r="T22" s="10"/>
      <c r="U22" s="10"/>
      <c r="V22" s="10"/>
    </row>
    <row r="23" spans="1:252" x14ac:dyDescent="0.2">
      <c r="A23" s="10"/>
      <c r="B23" s="11"/>
      <c r="C23" s="2"/>
      <c r="D23" s="12"/>
      <c r="E23" s="13"/>
      <c r="F23" s="15"/>
      <c r="G23" s="10"/>
      <c r="H23" s="10"/>
      <c r="I23" s="15"/>
      <c r="J23" s="10"/>
      <c r="K23" s="15"/>
      <c r="L23" s="15"/>
      <c r="N23" s="18"/>
      <c r="O23" s="19"/>
      <c r="P23" s="19"/>
      <c r="Q23" s="18"/>
      <c r="S23" s="10"/>
      <c r="T23" s="10"/>
      <c r="U23" s="10"/>
      <c r="V23" s="10"/>
    </row>
    <row r="24" spans="1:252" x14ac:dyDescent="0.2">
      <c r="A24" s="10">
        <v>17</v>
      </c>
      <c r="B24" s="11">
        <f t="shared" si="7"/>
        <v>45478</v>
      </c>
      <c r="C24" s="2">
        <v>45478</v>
      </c>
      <c r="D24" s="12">
        <v>0.75</v>
      </c>
      <c r="E24" s="13"/>
      <c r="F24" s="15" t="str" cm="1">
        <f t="array" aca="1" ref="F24" ca="1">IF(INDIRECT(ADDRESS($O24,$O$33))+INDIRECT(ADDRESS($O24,$P$33))&gt;0,IF((INDIRECT(ADDRESS($O24,$O$33)))&gt;(INDIRECT(ADDRESS($O24,$P$33))),CONCATENATE($S24,(INDIRECT(ADDRESS($O24,$O$32)))),CONCATENATE($S24,(INDIRECT(ADDRESS($O24,$P$32))))),$N24)</f>
        <v>Coventry</v>
      </c>
      <c r="G24" s="10">
        <v>1</v>
      </c>
      <c r="H24" s="10" t="s">
        <v>7</v>
      </c>
      <c r="I24" s="15" t="str" cm="1">
        <f t="array" aca="1" ref="I24" ca="1">IF(INDIRECT(ADDRESS($P24,$O$33))+INDIRECT(ADDRESS($P24,$P$33))&gt;0,IF((INDIRECT(ADDRESS($P24,$O$33)))&lt;(INDIRECT(ADDRESS($P24,$P$33))),CONCATENATE($V24,(INDIRECT(ADDRESS($P24,$O$32)))),CONCATENATE($V24,(INDIRECT(ADDRESS($P24,$P$32))))),$Q24)</f>
        <v>Lower Merion</v>
      </c>
      <c r="J24" s="10">
        <v>0</v>
      </c>
      <c r="K24" s="15" t="s">
        <v>61</v>
      </c>
      <c r="L24" s="14" t="s">
        <v>79</v>
      </c>
      <c r="N24" s="18" t="s">
        <v>29</v>
      </c>
      <c r="O24" s="19">
        <v>22</v>
      </c>
      <c r="P24" s="19">
        <v>20</v>
      </c>
      <c r="Q24" s="18" t="s">
        <v>35</v>
      </c>
      <c r="S24" s="10"/>
      <c r="T24" s="10"/>
      <c r="U24" s="10"/>
      <c r="V24" s="10"/>
    </row>
    <row r="25" spans="1:252" x14ac:dyDescent="0.2">
      <c r="A25" s="10"/>
      <c r="B25" s="11"/>
      <c r="C25" s="2"/>
      <c r="D25" s="12"/>
      <c r="E25" s="13"/>
      <c r="F25" s="15"/>
      <c r="G25" s="10"/>
      <c r="H25" s="10"/>
      <c r="I25" s="15"/>
      <c r="J25" s="10"/>
      <c r="K25" s="15"/>
      <c r="L25" s="15"/>
      <c r="N25" s="18"/>
      <c r="O25" s="19"/>
      <c r="P25" s="19"/>
      <c r="Q25" s="18"/>
      <c r="S25" s="10"/>
      <c r="T25" s="10"/>
      <c r="U25" s="10"/>
      <c r="V25" s="10"/>
    </row>
    <row r="26" spans="1:252" x14ac:dyDescent="0.2">
      <c r="A26" s="10">
        <v>18</v>
      </c>
      <c r="B26" s="11">
        <f t="shared" si="7"/>
        <v>45480</v>
      </c>
      <c r="C26" s="2">
        <v>45480</v>
      </c>
      <c r="D26" s="36">
        <v>0.625</v>
      </c>
      <c r="E26" s="13"/>
      <c r="F26" s="15" t="str" cm="1">
        <f t="array" aca="1" ref="F26" ca="1">IF(INDIRECT(ADDRESS($O26,$O$33))+INDIRECT(ADDRESS($O26,$P$33))&gt;0,IF((INDIRECT(ADDRESS($O26,$O$33)))&gt;(INDIRECT(ADDRESS($O26,$P$33))),CONCATENATE($S26,(INDIRECT(ADDRESS($O26,$O$32)))),CONCATENATE($S26,(INDIRECT(ADDRESS($O26,$P$32))))),$N26)</f>
        <v>Lower Perk</v>
      </c>
      <c r="G26" s="10">
        <v>5</v>
      </c>
      <c r="H26" s="10" t="s">
        <v>7</v>
      </c>
      <c r="I26" s="15" t="str" cm="1">
        <f t="array" aca="1" ref="I26" ca="1">IF(INDIRECT(ADDRESS($P26,$O$33))+INDIRECT(ADDRESS($P26,$P$33))&gt;0,IF((INDIRECT(ADDRESS($P26,$O$33)))&gt;(INDIRECT(ADDRESS($P26,$P$33))),CONCATENATE($V26,(INDIRECT(ADDRESS($P26,$O$32)))),CONCATENATE($V26,(INDIRECT(ADDRESS($P26,$P$32))))),$Q26)</f>
        <v>Coventry</v>
      </c>
      <c r="J26" s="10">
        <v>16</v>
      </c>
      <c r="K26" s="15" t="s">
        <v>56</v>
      </c>
      <c r="L26" s="14" t="s">
        <v>79</v>
      </c>
      <c r="N26" s="18" t="s">
        <v>28</v>
      </c>
      <c r="O26" s="19">
        <v>20</v>
      </c>
      <c r="P26" s="19">
        <v>24</v>
      </c>
      <c r="Q26" s="18" t="s">
        <v>31</v>
      </c>
      <c r="S26" s="10"/>
      <c r="T26" s="10"/>
      <c r="U26" s="10"/>
      <c r="V26" s="10"/>
    </row>
    <row r="27" spans="1:252" x14ac:dyDescent="0.2">
      <c r="A27" s="10"/>
      <c r="B27" s="11"/>
      <c r="C27" s="2"/>
      <c r="D27" s="12"/>
      <c r="E27" s="24"/>
      <c r="F27" s="23"/>
      <c r="G27" s="10"/>
      <c r="H27" s="16"/>
      <c r="I27" s="23"/>
      <c r="J27" s="10"/>
      <c r="K27" s="15"/>
      <c r="L27" s="15"/>
      <c r="N27" s="18"/>
      <c r="O27" s="19"/>
      <c r="P27" s="19"/>
      <c r="Q27" s="18"/>
      <c r="S27" s="10"/>
      <c r="T27" s="10"/>
      <c r="U27" s="10"/>
      <c r="V27" s="10"/>
    </row>
    <row r="28" spans="1:252" x14ac:dyDescent="0.2">
      <c r="A28" s="10">
        <v>19</v>
      </c>
      <c r="B28" s="11">
        <f t="shared" si="7"/>
        <v>45481</v>
      </c>
      <c r="C28" s="2">
        <v>45481</v>
      </c>
      <c r="D28" s="36">
        <v>0.72916666666666663</v>
      </c>
      <c r="E28" s="13"/>
      <c r="F28" s="15" t="str" cm="1">
        <f t="array" aca="1" ref="F28" ca="1">IF(INDIRECT(ADDRESS($O28,$O$33))+INDIRECT(ADDRESS($O28,$P$33))&gt;0,IF((INDIRECT(ADDRESS($O28,$O$33)))&gt;(INDIRECT(ADDRESS($O28,$P$33))),CONCATENATE($S28,(INDIRECT(ADDRESS($O28,$O$32)))),CONCATENATE($S28,(INDIRECT(ADDRESS($O28,$P$32))))),$N28)</f>
        <v>Coventry</v>
      </c>
      <c r="G28" s="10">
        <v>6</v>
      </c>
      <c r="H28" s="10" t="s">
        <v>7</v>
      </c>
      <c r="I28" s="15" t="str">
        <f ca="1">IF(G26+J26&gt;0,(IF(J26&gt;G26,F26,"Not Necessary")),Q28)</f>
        <v>Lower Perk</v>
      </c>
      <c r="J28" s="10">
        <v>4</v>
      </c>
      <c r="K28" s="15" t="s">
        <v>56</v>
      </c>
      <c r="L28" s="14" t="s">
        <v>79</v>
      </c>
      <c r="N28" s="18" t="s">
        <v>30</v>
      </c>
      <c r="O28" s="19">
        <v>26</v>
      </c>
      <c r="P28" s="19">
        <v>26</v>
      </c>
      <c r="Q28" s="18" t="s">
        <v>68</v>
      </c>
      <c r="S28" s="10"/>
      <c r="T28" s="10"/>
      <c r="U28" s="10"/>
      <c r="V28" s="10"/>
    </row>
    <row r="29" spans="1:252" x14ac:dyDescent="0.2">
      <c r="A29" s="10"/>
      <c r="B29" s="10"/>
      <c r="C29" s="2"/>
      <c r="D29" s="12"/>
      <c r="E29" s="24"/>
      <c r="F29" s="23"/>
      <c r="G29" s="16"/>
      <c r="H29" s="10"/>
      <c r="I29" s="10"/>
      <c r="J29" s="16"/>
      <c r="K29" s="15"/>
      <c r="L29" s="15"/>
      <c r="N29" s="19"/>
      <c r="O29" s="19"/>
      <c r="P29" s="19"/>
      <c r="Q29" s="19"/>
      <c r="S29" s="16"/>
      <c r="T29" s="16"/>
      <c r="U29" s="16"/>
      <c r="V29" s="16"/>
      <c r="AC29" s="6"/>
      <c r="AD29" s="25"/>
      <c r="AE29" s="25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</row>
    <row r="30" spans="1:252" x14ac:dyDescent="0.2">
      <c r="A30" s="26" t="s">
        <v>36</v>
      </c>
      <c r="B30" s="10"/>
      <c r="C30" s="2"/>
      <c r="D30" s="12"/>
      <c r="E30" s="13"/>
      <c r="F30" s="15" t="str">
        <f ca="1">IF($G28+$J28&gt;0,(IF($G28&gt;$J28,$F28,$I28)),(IF($G26+$J26&gt;0,(IF($G26&gt;$J26,$F26,$A30)),$A30)))</f>
        <v>Coventry</v>
      </c>
      <c r="G30" s="10"/>
      <c r="H30" s="10"/>
      <c r="I30" s="15"/>
      <c r="J30" s="10"/>
      <c r="K30" s="15"/>
      <c r="L30" s="15"/>
      <c r="N30" s="19"/>
      <c r="O30" s="19"/>
      <c r="P30" s="19"/>
      <c r="Q30" s="19"/>
      <c r="S30" s="10"/>
      <c r="T30" s="10"/>
      <c r="U30" s="10"/>
      <c r="V30" s="10"/>
      <c r="AC30" s="6"/>
      <c r="AD30" s="25"/>
      <c r="AE30" s="25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</row>
    <row r="32" spans="1:252" x14ac:dyDescent="0.2">
      <c r="O32" s="10">
        <v>6</v>
      </c>
      <c r="P32" s="10">
        <v>9</v>
      </c>
    </row>
    <row r="33" spans="15:16" x14ac:dyDescent="0.2">
      <c r="O33" s="10">
        <v>7</v>
      </c>
      <c r="P33" s="10">
        <v>10</v>
      </c>
    </row>
  </sheetData>
  <mergeCells count="3">
    <mergeCell ref="F1:J1"/>
    <mergeCell ref="N1:Q1"/>
    <mergeCell ref="S1:V1"/>
  </mergeCells>
  <phoneticPr fontId="3" type="noConversion"/>
  <printOptions horizontalCentered="1"/>
  <pageMargins left="0" right="0" top="0.5" bottom="0.5" header="0.25" footer="0.25"/>
  <pageSetup scale="62" orientation="landscape" r:id="rId1"/>
  <headerFooter alignWithMargins="0">
    <oddHeader>&amp;F</oddHeader>
    <oddFooter>&amp;L&amp;A&amp;C&amp;D&amp;RPage &amp;P</oddFooter>
  </headerFooter>
  <ignoredErrors>
    <ignoredError sqref="A2:A1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114"/>
  <sheetViews>
    <sheetView tabSelected="1" workbookViewId="0">
      <selection activeCell="H24" sqref="H24"/>
    </sheetView>
  </sheetViews>
  <sheetFormatPr defaultColWidth="18.7109375" defaultRowHeight="14.1" customHeight="1" x14ac:dyDescent="0.2"/>
  <cols>
    <col min="1" max="2" width="18.7109375" style="29"/>
    <col min="3" max="8" width="18.7109375" style="28"/>
    <col min="9" max="16384" width="18.7109375" style="29"/>
  </cols>
  <sheetData>
    <row r="1" spans="1:15" ht="14.1" customHeight="1" x14ac:dyDescent="0.2">
      <c r="J1" s="28"/>
      <c r="K1" s="28"/>
      <c r="L1" s="28"/>
      <c r="M1" s="28"/>
      <c r="N1" s="28"/>
      <c r="O1" s="28"/>
    </row>
    <row r="2" spans="1:15" ht="14.1" customHeight="1" x14ac:dyDescent="0.2">
      <c r="A2" s="28"/>
      <c r="B2" s="27" t="str">
        <f>IF((SCHEDULE!$G5 + SCHEDULE!$J5)&lt;1,SCHEDULE!$F5,_xlfn.CONCAT(SCHEDULE!$F5," - ", SCHEDULE!$G5))</f>
        <v>Upper Providence - 1</v>
      </c>
      <c r="F2" s="34" t="s">
        <v>80</v>
      </c>
      <c r="G2" s="40" t="s">
        <v>81</v>
      </c>
      <c r="I2" s="28"/>
      <c r="J2" s="28"/>
      <c r="K2" s="28"/>
      <c r="L2" s="28"/>
      <c r="M2" s="28"/>
      <c r="N2" s="28"/>
      <c r="O2" s="28"/>
    </row>
    <row r="3" spans="1:15" ht="14.1" customHeight="1" x14ac:dyDescent="0.2">
      <c r="A3" s="28"/>
      <c r="B3" s="38" t="str">
        <f>_xlfn.CONCAT("(",SCHEDULE!$A5,") - ",TEXT(SCHEDULE!$C5,"DDD M/D")," ",TEXT(SCHEDULE!$D5,"H:MM AM/PM"),"
 (",SCHEDULE!$K5,")")</f>
        <v>(03) - Sun 6/23 3:00 PM
 (CV-Monument Park)</v>
      </c>
      <c r="C3" s="27" t="str">
        <f ca="1">IF((SCHEDULE!$G15 + SCHEDULE!$J15)&lt;1,SCHEDULE!$F15,_xlfn.CONCAT(SCHEDULE!$F15," - ", SCHEDULE!$G15))</f>
        <v>Coventry - 1</v>
      </c>
      <c r="F3" s="35" t="s">
        <v>82</v>
      </c>
      <c r="G3" s="40"/>
      <c r="I3" s="28"/>
      <c r="J3" s="28"/>
      <c r="K3" s="28"/>
      <c r="L3" s="28"/>
      <c r="M3" s="28"/>
      <c r="N3" s="28"/>
      <c r="O3" s="28"/>
    </row>
    <row r="4" spans="1:15" ht="14.1" customHeight="1" x14ac:dyDescent="0.2">
      <c r="A4" s="28"/>
      <c r="B4" s="39"/>
      <c r="C4" s="38" t="str">
        <f>_xlfn.CONCAT("(",SCHEDULE!$A15,") - ",TEXT(SCHEDULE!$C15,"DDD M/D")," ",TEXT(SCHEDULE!$D15,"H:MM AM/PM"),"
 (",SCHEDULE!$K15,")")</f>
        <v>(11) - Fri 6/28 6:00 PM
 (COV-Wampler Complex)</v>
      </c>
      <c r="F4" s="35" t="s">
        <v>83</v>
      </c>
      <c r="G4" s="40"/>
      <c r="I4" s="28"/>
      <c r="J4" s="28"/>
      <c r="K4" s="28"/>
      <c r="L4" s="28"/>
      <c r="M4" s="28"/>
      <c r="N4" s="28"/>
      <c r="O4" s="28"/>
    </row>
    <row r="5" spans="1:15" ht="14.1" customHeight="1" x14ac:dyDescent="0.2">
      <c r="A5" s="28"/>
      <c r="B5" s="27" t="str">
        <f>IF((SCHEDULE!$G5 + SCHEDULE!$J5)&lt;1,SCHEDULE!$I5,_xlfn.CONCAT(SCHEDULE!$I5," - ", SCHEDULE!$J5))</f>
        <v>Coventry - 13</v>
      </c>
      <c r="C5" s="41"/>
      <c r="I5" s="28"/>
      <c r="J5" s="28"/>
      <c r="K5" s="28"/>
      <c r="L5" s="28"/>
      <c r="M5" s="28"/>
      <c r="N5" s="28"/>
      <c r="O5" s="28"/>
    </row>
    <row r="6" spans="1:15" ht="14.1" customHeight="1" x14ac:dyDescent="0.2">
      <c r="A6" s="27" t="str">
        <f>IF((SCHEDULE!$G2 + SCHEDULE!$J2)&lt;1,SCHEDULE!$F2,_xlfn.CONCAT(SCHEDULE!$F2," - ", SCHEDULE!$G2))</f>
        <v>PG-PT - 1</v>
      </c>
      <c r="B6" s="28"/>
      <c r="C6" s="41"/>
      <c r="D6" s="30"/>
      <c r="E6" s="27" t="str">
        <f ca="1">IF((SCHEDULE!$G20 + SCHEDULE!$J20)&lt;1,SCHEDULE!$F20,_xlfn.CONCAT(SCHEDULE!$F20," - ", SCHEDULE!$G20))</f>
        <v>Lower Merion - 0</v>
      </c>
      <c r="I6" s="28"/>
      <c r="J6" s="28"/>
      <c r="K6" s="28"/>
      <c r="L6" s="28"/>
      <c r="M6" s="28"/>
      <c r="N6" s="28"/>
      <c r="O6" s="28"/>
    </row>
    <row r="7" spans="1:15" ht="14.1" customHeight="1" x14ac:dyDescent="0.2">
      <c r="A7" s="38" t="str">
        <f>_xlfn.CONCAT("(",SCHEDULE!$A2,") - ",TEXT(SCHEDULE!$C2,"DDD M/D")," ",TEXT(SCHEDULE!$D2,"H:MM AM/PM"),"
 (",SCHEDULE!$K2,")")</f>
        <v>(01) - Sat 6/22 10:00 AM
 (LM-Ashburn Field)</v>
      </c>
      <c r="B7" s="27" t="str">
        <f ca="1">IF((SCHEDULE!$G7 + SCHEDULE!$J7)&lt;1,SCHEDULE!$F7,_xlfn.CONCAT(SCHEDULE!$F7," - ", SCHEDULE!$G7))</f>
        <v>Lower Merion - 13</v>
      </c>
      <c r="C7" s="41"/>
      <c r="E7" s="38" t="str">
        <f>_xlfn.CONCAT("(",SCHEDULE!$A20,") - ",TEXT(SCHEDULE!$C20,"DDD M/D")," ",TEXT(SCHEDULE!$D20,"H:MM AM/PM"),"
 (",SCHEDULE!$K20,")")</f>
        <v>(15) - Sun 6/30 3:00 PM
 (D/S-Clark Field)</v>
      </c>
      <c r="I7" s="28"/>
      <c r="J7" s="28"/>
      <c r="K7" s="28"/>
      <c r="L7" s="28"/>
      <c r="M7" s="28"/>
      <c r="N7" s="28"/>
      <c r="O7" s="28"/>
    </row>
    <row r="8" spans="1:15" ht="14.1" customHeight="1" x14ac:dyDescent="0.2">
      <c r="A8" s="39"/>
      <c r="B8" s="38" t="str">
        <f>_xlfn.CONCAT("(",SCHEDULE!$A7,") - ",TEXT(SCHEDULE!$C7,"DDD M/D")," ",TEXT(SCHEDULE!$D7,"H:MM AM/PM"),"
 (",SCHEDULE!$K7,")")</f>
        <v>(05) - Sun 6/23 3:00 PM
 (RW-Encke Park)</v>
      </c>
      <c r="C8" s="39"/>
      <c r="E8" s="41"/>
      <c r="I8" s="28"/>
      <c r="J8" s="28"/>
      <c r="K8" s="28"/>
      <c r="L8" s="28"/>
      <c r="M8" s="28"/>
      <c r="N8" s="28"/>
      <c r="O8" s="28"/>
    </row>
    <row r="9" spans="1:15" ht="14.1" customHeight="1" x14ac:dyDescent="0.2">
      <c r="A9" s="27" t="str">
        <f>IF((SCHEDULE!$G2 + SCHEDULE!$J2)&lt;1,SCHEDULE!$I2,_xlfn.CONCAT(SCHEDULE!$I2," - ", SCHEDULE!$J2))</f>
        <v>Lower Merion - 11</v>
      </c>
      <c r="B9" s="39"/>
      <c r="C9" s="27" t="str">
        <f ca="1">IF((SCHEDULE!$G15 + SCHEDULE!$J15)&lt;1,SCHEDULE!$I15,_xlfn.CONCAT(SCHEDULE!$I15," - ", SCHEDULE!$J15))</f>
        <v>Lower Merion - 3</v>
      </c>
      <c r="E9" s="41"/>
      <c r="I9" s="28"/>
      <c r="J9" s="28"/>
      <c r="K9" s="28"/>
      <c r="L9" s="28"/>
      <c r="M9" s="28"/>
      <c r="N9" s="28"/>
      <c r="O9" s="28"/>
    </row>
    <row r="10" spans="1:15" ht="14.1" customHeight="1" x14ac:dyDescent="0.2">
      <c r="A10" s="28"/>
      <c r="B10" s="27" t="str">
        <f>IF((SCHEDULE!$G7 + SCHEDULE!$J7)&lt;1,SCHEDULE!$I7,_xlfn.CONCAT(SCHEDULE!$I7," - ", SCHEDULE!$J7))</f>
        <v>Berwyn-Paoli - 0</v>
      </c>
      <c r="E10" s="41"/>
      <c r="I10" s="28"/>
      <c r="J10" s="28"/>
      <c r="K10" s="28"/>
      <c r="L10" s="28"/>
      <c r="M10" s="28"/>
      <c r="N10" s="28"/>
      <c r="O10" s="28"/>
    </row>
    <row r="11" spans="1:15" ht="14.1" customHeight="1" x14ac:dyDescent="0.2">
      <c r="A11" s="28"/>
      <c r="B11" s="27"/>
      <c r="E11" s="41"/>
      <c r="I11" s="28"/>
      <c r="J11" s="28"/>
      <c r="K11" s="28"/>
      <c r="L11" s="28"/>
      <c r="M11" s="28"/>
      <c r="N11" s="28"/>
      <c r="O11" s="28"/>
    </row>
    <row r="12" spans="1:15" ht="14.1" customHeight="1" x14ac:dyDescent="0.2">
      <c r="A12" s="27" t="str">
        <f>IF((SCHEDULE!$G3 + SCHEDULE!$J3)&lt;1,SCHEDULE!$F3,_xlfn.CONCAT(SCHEDULE!$F3," - ", SCHEDULE!$G3))</f>
        <v>Great Valley - 3</v>
      </c>
      <c r="B12" s="28"/>
      <c r="E12" s="41"/>
      <c r="F12" s="27" t="str">
        <f ca="1">IF((SCHEDULE!$G26 + SCHEDULE!$J26)&lt;1,SCHEDULE!$F26,_xlfn.CONCAT(SCHEDULE!$F26," - ", SCHEDULE!$G26))</f>
        <v>Lower Perk - 5</v>
      </c>
      <c r="I12" s="28"/>
      <c r="J12" s="28"/>
      <c r="K12" s="28"/>
      <c r="L12" s="28"/>
      <c r="M12" s="28"/>
      <c r="N12" s="28"/>
      <c r="O12" s="28"/>
    </row>
    <row r="13" spans="1:15" ht="14.1" customHeight="1" x14ac:dyDescent="0.2">
      <c r="A13" s="38" t="str">
        <f>_xlfn.CONCAT("(",SCHEDULE!$A3,") - ",TEXT(SCHEDULE!$C3,"DDD M/D")," ",TEXT(SCHEDULE!$D3,"H:MM AM/PM"),"
 (",SCHEDULE!$K3,")")</f>
        <v>(02) - Sat 6/22 1:00 PM
 (GV-King Road)</v>
      </c>
      <c r="B13" s="27" t="str">
        <f ca="1">IF((SCHEDULE!$G8 + SCHEDULE!$J8)&lt;1,SCHEDULE!$F8,_xlfn.CONCAT(SCHEDULE!$F8," - ", SCHEDULE!$G8))</f>
        <v>Devon/Strafford - 8</v>
      </c>
      <c r="E13" s="41"/>
      <c r="F13" s="38" t="str">
        <f>_xlfn.CONCAT("(",SCHEDULE!$A26,") - ",TEXT(SCHEDULE!$C26,"DDD M/D")," ",TEXT(SCHEDULE!$D26,"H:MM AM/PM"),"
 (",SCHEDULE!$K26,")")</f>
        <v>(18) - Sun 7/7 3:00 PM
 (LP-Palmer Park)</v>
      </c>
      <c r="I13" s="28"/>
      <c r="J13" s="28"/>
      <c r="K13" s="28"/>
      <c r="L13" s="28"/>
      <c r="M13" s="28"/>
      <c r="N13" s="28"/>
      <c r="O13" s="28"/>
    </row>
    <row r="14" spans="1:15" ht="14.1" customHeight="1" x14ac:dyDescent="0.2">
      <c r="A14" s="39"/>
      <c r="B14" s="38" t="str">
        <f>_xlfn.CONCAT("(",SCHEDULE!$A8,") - ",TEXT(SCHEDULE!$C8,"DDD M/D")," ",TEXT(SCHEDULE!$D8,"H:MM AM/PM"),"
 (",SCHEDULE!$K8,")")</f>
        <v>(06) - Sun 6/23 1:00 PM
 (CV-Monument Park)</v>
      </c>
      <c r="C14" s="27" t="str">
        <f ca="1">IF((SCHEDULE!$G16 + SCHEDULE!$J16)&lt;1,SCHEDULE!$F16,_xlfn.CONCAT(SCHEDULE!$F16," - ", SCHEDULE!$G16))</f>
        <v>Devon/Strafford - 4</v>
      </c>
      <c r="E14" s="41"/>
      <c r="F14" s="42"/>
      <c r="I14" s="28"/>
      <c r="J14" s="28"/>
      <c r="K14" s="28"/>
      <c r="L14" s="28"/>
      <c r="M14" s="28"/>
      <c r="N14" s="28"/>
      <c r="O14" s="28"/>
    </row>
    <row r="15" spans="1:15" ht="14.1" customHeight="1" x14ac:dyDescent="0.2">
      <c r="A15" s="27" t="str">
        <f>IF((SCHEDULE!$G3 + SCHEDULE!$J3)&lt;1,SCHEDULE!$I3,_xlfn.CONCAT(SCHEDULE!$I3," - ", SCHEDULE!$J3))</f>
        <v>Devon/Strafford - 5</v>
      </c>
      <c r="B15" s="39"/>
      <c r="C15" s="38" t="str">
        <f>_xlfn.CONCAT("(",SCHEDULE!$A16,") - ",TEXT(SCHEDULE!$C16,"DDD M/D")," ",TEXT(SCHEDULE!$D16,"H:MM AM/PM"),"
 (",SCHEDULE!$K16,")")</f>
        <v>(12) - Fri 6/28 8:00 PM
 (COV-Wampler Complex)</v>
      </c>
      <c r="E15" s="41"/>
      <c r="F15" s="42"/>
      <c r="I15" s="28"/>
      <c r="J15" s="28"/>
      <c r="K15" s="28"/>
      <c r="L15" s="28"/>
      <c r="M15" s="28"/>
      <c r="N15" s="28"/>
      <c r="O15" s="28"/>
    </row>
    <row r="16" spans="1:15" ht="14.1" customHeight="1" x14ac:dyDescent="0.2">
      <c r="A16" s="28"/>
      <c r="B16" s="27" t="str">
        <f>IF((SCHEDULE!$G8 + SCHEDULE!$J8)&lt;1,SCHEDULE!$I8,_xlfn.CONCAT(SCHEDULE!$I8," - ", SCHEDULE!$J8))</f>
        <v>Chester Valley - 2</v>
      </c>
      <c r="C16" s="41"/>
      <c r="E16" s="41"/>
      <c r="F16" s="42"/>
      <c r="I16" s="28"/>
      <c r="J16" s="28"/>
      <c r="K16" s="28"/>
      <c r="L16" s="28"/>
      <c r="M16" s="28"/>
      <c r="N16" s="28"/>
      <c r="O16" s="28"/>
    </row>
    <row r="17" spans="1:15" ht="14.1" customHeight="1" x14ac:dyDescent="0.2">
      <c r="B17" s="28"/>
      <c r="C17" s="41"/>
      <c r="D17" s="30"/>
      <c r="E17" s="39"/>
      <c r="F17" s="42"/>
      <c r="I17" s="28"/>
      <c r="J17" s="28"/>
      <c r="K17" s="28"/>
      <c r="L17" s="28"/>
      <c r="M17" s="28"/>
      <c r="N17" s="28"/>
      <c r="O17" s="28"/>
    </row>
    <row r="18" spans="1:15" ht="14.1" customHeight="1" x14ac:dyDescent="0.2">
      <c r="B18" s="27" t="str">
        <f>IF((SCHEDULE!$G6 + SCHEDULE!$J6)&lt;1,SCHEDULE!$F6,_xlfn.CONCAT(SCHEDULE!$F6," - ", SCHEDULE!$G6))</f>
        <v>Lower Perk - 21</v>
      </c>
      <c r="C18" s="41"/>
      <c r="E18" s="27" t="str">
        <f ca="1">IF((SCHEDULE!$G20 + SCHEDULE!$J20)&lt;1,SCHEDULE!$I20,_xlfn.CONCAT(SCHEDULE!$I20," - ", SCHEDULE!$J20))</f>
        <v>Lower Perk - 1</v>
      </c>
      <c r="F18" s="42"/>
      <c r="G18" s="27" t="str">
        <f ca="1">IF((SCHEDULE!$G28 + SCHEDULE!$J28)&lt;1,SCHEDULE!$F28,_xlfn.CONCAT(SCHEDULE!$F28," - ", SCHEDULE!$G28))</f>
        <v>Coventry - 6</v>
      </c>
      <c r="I18" s="28"/>
      <c r="J18" s="28"/>
      <c r="K18" s="28"/>
      <c r="L18" s="28"/>
      <c r="M18" s="28"/>
      <c r="N18" s="28"/>
      <c r="O18" s="28"/>
    </row>
    <row r="19" spans="1:15" ht="14.1" customHeight="1" x14ac:dyDescent="0.2">
      <c r="A19" s="28"/>
      <c r="B19" s="38" t="str">
        <f>_xlfn.CONCAT("(",SCHEDULE!$A6,") - ",TEXT(SCHEDULE!$C6,"DDD M/D")," ",TEXT(SCHEDULE!$D6,"H:MM AM/PM"),"
 (",SCHEDULE!$K6,")")</f>
        <v>(04) - Sun 6/23 1:00 PM
 (RW-Encke Park)</v>
      </c>
      <c r="C19" s="39"/>
      <c r="F19" s="42"/>
      <c r="G19" s="38" t="str">
        <f>_xlfn.CONCAT("(",SCHEDULE!$A28,") - ",TEXT(SCHEDULE!$C28,"DDD M/D")," ",TEXT(SCHEDULE!$D28,"H:MM AM/PM"),"
 (",SCHEDULE!$K28,")")</f>
        <v>(19) - Mon 7/8 5:30 PM
 (LP-Palmer Park)</v>
      </c>
      <c r="I19" s="28"/>
      <c r="J19" s="28"/>
      <c r="K19" s="28"/>
      <c r="L19" s="28"/>
      <c r="M19" s="28"/>
      <c r="N19" s="28"/>
      <c r="O19" s="28"/>
    </row>
    <row r="20" spans="1:15" ht="14.1" customHeight="1" x14ac:dyDescent="0.2">
      <c r="A20" s="28"/>
      <c r="B20" s="39"/>
      <c r="C20" s="27" t="str">
        <f ca="1">IF((SCHEDULE!$G16 + SCHEDULE!$J16)&lt;1,SCHEDULE!$I16,_xlfn.CONCAT(SCHEDULE!$I16," - ", SCHEDULE!$J16))</f>
        <v>Lower Perk - 6</v>
      </c>
      <c r="E20" s="27" t="str">
        <f ca="1">IF((SCHEDULE!$G24 + SCHEDULE!$J24)&lt;1,SCHEDULE!$I24,_xlfn.CONCAT(SCHEDULE!$I24," - ", SCHEDULE!$J24))</f>
        <v>Lower Merion - 0</v>
      </c>
      <c r="F20" s="42"/>
      <c r="G20" s="41"/>
      <c r="I20" s="28"/>
      <c r="J20" s="28"/>
      <c r="K20" s="28"/>
      <c r="L20" s="28"/>
      <c r="M20" s="28"/>
      <c r="N20" s="28"/>
      <c r="O20" s="28"/>
    </row>
    <row r="21" spans="1:15" ht="14.1" customHeight="1" x14ac:dyDescent="0.2">
      <c r="A21" s="28"/>
      <c r="B21" s="27" t="str">
        <f>IF((SCHEDULE!$G6 + SCHEDULE!$J6)&lt;1,SCHEDULE!$I6,_xlfn.CONCAT(SCHEDULE!$I6," - ", SCHEDULE!$J6))</f>
        <v>Radnor/Wayne - 0</v>
      </c>
      <c r="E21" s="38" t="str">
        <f>_xlfn.CONCAT("(",SCHEDULE!$A24,") - ",TEXT(SCHEDULE!$C24,"DDD M/D")," ",TEXT(SCHEDULE!$D24,"H:MM AM/PM"),"
 (",SCHEDULE!$K24,")")</f>
        <v>(17) - Fri 7/5 6:00 PM
 (GV-King Road)</v>
      </c>
      <c r="F21" s="42"/>
      <c r="G21" s="41"/>
      <c r="I21" s="28"/>
      <c r="J21" s="28"/>
      <c r="K21" s="28"/>
      <c r="L21" s="28"/>
      <c r="M21" s="28"/>
      <c r="N21" s="28"/>
      <c r="O21" s="28"/>
    </row>
    <row r="22" spans="1:15" ht="14.1" customHeight="1" x14ac:dyDescent="0.2">
      <c r="A22" s="28"/>
      <c r="B22" s="28"/>
      <c r="E22" s="41"/>
      <c r="F22" s="42"/>
      <c r="G22" s="41"/>
      <c r="I22" s="28"/>
      <c r="J22" s="28"/>
      <c r="K22" s="28"/>
      <c r="L22" s="28"/>
      <c r="M22" s="28"/>
      <c r="N22" s="28"/>
      <c r="O22" s="28"/>
    </row>
    <row r="23" spans="1:15" ht="14.1" customHeight="1" x14ac:dyDescent="0.2">
      <c r="A23" s="27" t="str">
        <f ca="1">IF((SCHEDULE!$G10 + SCHEDULE!$J10)&lt;1,SCHEDULE!$F10,_xlfn.CONCAT(SCHEDULE!$F10," - ", SCHEDULE!$G10))</f>
        <v>Great Valley - 7</v>
      </c>
      <c r="B23" s="28"/>
      <c r="C23" s="27" t="str">
        <f ca="1">IF((SCHEDULE!$G19 + SCHEDULE!$J19)&lt;1,SCHEDULE!$I19,_xlfn.CONCAT(SCHEDULE!$I19," - ", SCHEDULE!$J19))</f>
        <v>Devon/Strafford - 1</v>
      </c>
      <c r="E23" s="41"/>
      <c r="F23" s="42"/>
      <c r="G23" s="41"/>
      <c r="I23" s="28"/>
      <c r="J23" s="28"/>
      <c r="K23" s="28"/>
      <c r="L23" s="28"/>
      <c r="M23" s="28"/>
      <c r="N23" s="28"/>
      <c r="O23" s="28"/>
    </row>
    <row r="24" spans="1:15" ht="14.1" customHeight="1" x14ac:dyDescent="0.2">
      <c r="A24" s="38" t="str">
        <f>_xlfn.CONCAT("(",SCHEDULE!$A10,") - ",TEXT(SCHEDULE!$C10,"DDD M/D")," ",TEXT(SCHEDULE!$D10,"H:MM AM/PM"),"
 (",SCHEDULE!$K10,")")</f>
        <v>(07) - Tue 6/25 8:00 PM
 (PT-Novak Park)</v>
      </c>
      <c r="B24" s="27" t="str">
        <f ca="1">IF((SCHEDULE!$G13 + SCHEDULE!$J13)&lt;1,SCHEDULE!$F13,_xlfn.CONCAT(SCHEDULE!$F13," - ", SCHEDULE!$G13))</f>
        <v>Great Valley - 7</v>
      </c>
      <c r="C24" s="38" t="str">
        <f>_xlfn.CONCAT("(",SCHEDULE!$A19,") - ",TEXT(SCHEDULE!$C19,"DDD M/D")," ",TEXT(SCHEDULE!$D19,"H:MM AM/PM"),"
 (",SCHEDULE!$K19,")")</f>
        <v>(14) - Sat 6/29 2:00 PM
 (BP-Field of Dreams)</v>
      </c>
      <c r="D24" s="27" t="str">
        <f ca="1">IF((SCHEDULE!$G22 + SCHEDULE!$J22)&lt;1,SCHEDULE!$F22,_xlfn.CONCAT(SCHEDULE!$F22," - ", SCHEDULE!$G22))</f>
        <v>Coventry - 11</v>
      </c>
      <c r="E24" s="41"/>
      <c r="F24" s="43"/>
      <c r="G24" s="41"/>
      <c r="H24" s="31" t="str">
        <f ca="1">+SCHEDULE!F30</f>
        <v>Coventry</v>
      </c>
      <c r="I24" s="28"/>
      <c r="J24" s="28"/>
      <c r="K24" s="28"/>
      <c r="L24" s="28"/>
      <c r="M24" s="28"/>
      <c r="N24" s="28"/>
    </row>
    <row r="25" spans="1:15" ht="14.1" customHeight="1" x14ac:dyDescent="0.2">
      <c r="A25" s="39"/>
      <c r="B25" s="38" t="str">
        <f>_xlfn.CONCAT("(",SCHEDULE!$A13,") - ",TEXT(SCHEDULE!$C13,"DDD M/D")," ",TEXT(SCHEDULE!$D13,"H:MM AM/PM"),"
 (",SCHEDULE!$K13,")")</f>
        <v>(09) - Thu 6/27 6:00 PM
 (UP-McFarlan Park)</v>
      </c>
      <c r="C25" s="39"/>
      <c r="D25" s="38" t="str">
        <f>_xlfn.CONCAT("(",SCHEDULE!$A22,") - ",TEXT(SCHEDULE!$C22,"DDD M/D")," ",TEXT(SCHEDULE!$D22,"H:MM AM/PM"),"
 (",SCHEDULE!$K22,")")</f>
        <v>(16) - Sun 6/30 1:00 PM
 (D/S-Clark Field)</v>
      </c>
      <c r="E25" s="41"/>
      <c r="F25" s="27" t="str">
        <f ca="1">IF((SCHEDULE!$G26 + SCHEDULE!$J26)&lt;1,SCHEDULE!$I26,_xlfn.CONCAT(SCHEDULE!$I26," - ", SCHEDULE!$J26))</f>
        <v>Coventry - 16</v>
      </c>
      <c r="G25" s="41"/>
      <c r="I25" s="28"/>
      <c r="J25" s="28"/>
      <c r="K25" s="28"/>
      <c r="L25" s="28"/>
      <c r="M25" s="28"/>
      <c r="N25" s="28"/>
    </row>
    <row r="26" spans="1:15" ht="14.1" customHeight="1" x14ac:dyDescent="0.2">
      <c r="A26" s="27" t="str">
        <f ca="1">IF((SCHEDULE!$G10 + SCHEDULE!$J10)&lt;1,SCHEDULE!$I10,_xlfn.CONCAT(SCHEDULE!$I10," - ", SCHEDULE!$J10))</f>
        <v>Upper Providence - 5</v>
      </c>
      <c r="B26" s="39"/>
      <c r="C26" s="27" t="str">
        <f ca="1">IF((SCHEDULE!$G19 + SCHEDULE!$J19)&lt;1,SCHEDULE!$F19,_xlfn.CONCAT(SCHEDULE!$F19," - ", SCHEDULE!$G19))</f>
        <v>Berwyn-Paoli - 2</v>
      </c>
      <c r="D26" s="41"/>
      <c r="E26" s="41"/>
      <c r="G26" s="41"/>
      <c r="I26" s="28"/>
      <c r="J26" s="28"/>
      <c r="K26" s="28"/>
      <c r="L26" s="28"/>
      <c r="M26" s="28"/>
      <c r="N26" s="28"/>
    </row>
    <row r="27" spans="1:15" ht="14.1" customHeight="1" x14ac:dyDescent="0.2">
      <c r="A27" s="28"/>
      <c r="B27" s="27" t="str">
        <f ca="1">IF((SCHEDULE!$G13 + SCHEDULE!$J13)&lt;1,SCHEDULE!$I13,_xlfn.CONCAT(SCHEDULE!$I13," - ", SCHEDULE!$J13))</f>
        <v>Berwyn-Paoli - 8</v>
      </c>
      <c r="D27" s="41"/>
      <c r="E27" s="41"/>
      <c r="G27" s="41"/>
      <c r="I27" s="28"/>
      <c r="J27" s="28"/>
      <c r="K27" s="28"/>
      <c r="L27" s="28"/>
      <c r="M27" s="28"/>
      <c r="N27" s="28"/>
    </row>
    <row r="28" spans="1:15" ht="14.1" customHeight="1" x14ac:dyDescent="0.2">
      <c r="A28" s="28"/>
      <c r="B28" s="28"/>
      <c r="D28" s="41"/>
      <c r="E28" s="39"/>
      <c r="G28" s="41"/>
      <c r="I28" s="28"/>
      <c r="J28" s="28"/>
      <c r="K28" s="28"/>
      <c r="L28" s="28"/>
      <c r="M28" s="28"/>
      <c r="N28" s="28"/>
    </row>
    <row r="29" spans="1:15" ht="14.1" customHeight="1" x14ac:dyDescent="0.2">
      <c r="A29" s="28"/>
      <c r="B29" s="27" t="str">
        <f ca="1">IF((SCHEDULE!$G14 + SCHEDULE!$J14)&lt;1,SCHEDULE!$I14,_xlfn.CONCAT(SCHEDULE!$I14," - ", SCHEDULE!$J14))</f>
        <v>Chester Valley - 11</v>
      </c>
      <c r="D29" s="41"/>
      <c r="E29" s="27" t="str">
        <f ca="1">IF((SCHEDULE!$G24 + SCHEDULE!$J24)&lt;1,SCHEDULE!$F24,_xlfn.CONCAT(SCHEDULE!$F24," - ", SCHEDULE!$G24))</f>
        <v>Coventry - 1</v>
      </c>
      <c r="G29" s="41"/>
      <c r="I29" s="28"/>
      <c r="J29" s="28"/>
      <c r="K29" s="28"/>
      <c r="L29" s="28"/>
      <c r="M29" s="28"/>
      <c r="N29" s="28"/>
    </row>
    <row r="30" spans="1:15" ht="14.1" customHeight="1" x14ac:dyDescent="0.2">
      <c r="A30" s="27" t="str">
        <f ca="1">IF((SCHEDULE!$G11 + SCHEDULE!$J11)&lt;1,SCHEDULE!$F11,_xlfn.CONCAT(SCHEDULE!$F11," - ", SCHEDULE!$G11))</f>
        <v>PG-PT - 6</v>
      </c>
      <c r="B30" s="38" t="str">
        <f>_xlfn.CONCAT("(",SCHEDULE!$A14,") - ",TEXT(SCHEDULE!$C14,"DDD M/D")," ",TEXT(SCHEDULE!$D14,"H:MM AM/PM"),"
 (",SCHEDULE!$K14,")")</f>
        <v>(10) - Thu 6/27 8:00 PM
 (UP-McFarlan Park)</v>
      </c>
      <c r="C30" s="27" t="str">
        <f ca="1">IF((SCHEDULE!$G18 + SCHEDULE!$J18)&lt;1,SCHEDULE!$F18,_xlfn.CONCAT(SCHEDULE!$F18," - ", SCHEDULE!$G18))</f>
        <v>Chester Valley - 0</v>
      </c>
      <c r="D30" s="41"/>
      <c r="G30" s="39"/>
      <c r="I30" s="28"/>
      <c r="J30" s="28"/>
      <c r="K30" s="28"/>
      <c r="L30" s="28"/>
      <c r="M30" s="28"/>
      <c r="N30" s="28"/>
    </row>
    <row r="31" spans="1:15" ht="14.1" customHeight="1" x14ac:dyDescent="0.2">
      <c r="A31" s="38" t="str">
        <f>_xlfn.CONCAT("(",SCHEDULE!$A11,") - ",TEXT(SCHEDULE!$C11,"DDD M/D")," ",TEXT(SCHEDULE!$D11,"H:MM AM/PM"),"
 (",SCHEDULE!$K11,")")</f>
        <v>(08) - Tue 6/25 6:00 PM
 (PT-Novak Park)</v>
      </c>
      <c r="B31" s="39"/>
      <c r="C31" s="38" t="str">
        <f>_xlfn.CONCAT("(",SCHEDULE!$A18,") - ",TEXT(SCHEDULE!$C18,"DDD M/D")," ",TEXT(SCHEDULE!$D18,"H:MM AM/PM"),"
 (",SCHEDULE!$K18,")")</f>
        <v>(13) - Sat 6/29 4:00 PM
 (BP-Field of Dreams)</v>
      </c>
      <c r="D31" s="39"/>
      <c r="G31" s="27" t="str">
        <f ca="1">IF((SCHEDULE!$G28 + SCHEDULE!$J28)&lt;1,SCHEDULE!$I28,_xlfn.CONCAT(SCHEDULE!$I28," - ", SCHEDULE!$J28))</f>
        <v>Lower Perk - 4</v>
      </c>
      <c r="I31" s="28"/>
      <c r="J31" s="28"/>
      <c r="K31" s="28"/>
      <c r="L31" s="28"/>
      <c r="M31" s="28"/>
      <c r="N31" s="28"/>
    </row>
    <row r="32" spans="1:15" ht="14.1" customHeight="1" x14ac:dyDescent="0.2">
      <c r="A32" s="39"/>
      <c r="B32" s="27" t="str">
        <f ca="1">IF((SCHEDULE!$G14 + SCHEDULE!$J14)&lt;1,SCHEDULE!$F14,_xlfn.CONCAT(SCHEDULE!$F14," - ", SCHEDULE!$G14))</f>
        <v>Radnor/Wayne - 1</v>
      </c>
      <c r="C32" s="39"/>
      <c r="D32" s="27" t="str">
        <f ca="1">IF((SCHEDULE!$G22 + SCHEDULE!$J22)&lt;1,SCHEDULE!$I22,_xlfn.CONCAT(SCHEDULE!$I22," - ", SCHEDULE!$J22))</f>
        <v>Berwyn-Paoli - 1</v>
      </c>
      <c r="I32" s="28"/>
      <c r="J32" s="28"/>
      <c r="K32" s="28"/>
      <c r="L32" s="28"/>
      <c r="M32" s="28"/>
      <c r="N32" s="28"/>
    </row>
    <row r="33" spans="1:15" ht="14.1" customHeight="1" x14ac:dyDescent="0.2">
      <c r="A33" s="27" t="str">
        <f ca="1">IF((SCHEDULE!$G11 + SCHEDULE!$J11)&lt;1,SCHEDULE!$I11,_xlfn.CONCAT(SCHEDULE!$I11," - ", SCHEDULE!$J11))</f>
        <v>Radnor/Wayne - 10</v>
      </c>
      <c r="B33" s="28"/>
      <c r="C33" s="27" t="str">
        <f ca="1">IF((SCHEDULE!$G18 + SCHEDULE!$J18)&lt;1,SCHEDULE!$I18,_xlfn.CONCAT(SCHEDULE!$I18," - ", SCHEDULE!$J18))</f>
        <v>Coventry - 13</v>
      </c>
      <c r="I33" s="28"/>
      <c r="J33" s="28"/>
      <c r="K33" s="28"/>
      <c r="L33" s="28"/>
      <c r="M33" s="28"/>
      <c r="N33" s="28"/>
    </row>
    <row r="34" spans="1:15" ht="14.1" customHeight="1" x14ac:dyDescent="0.2">
      <c r="A34" s="28"/>
      <c r="B34" s="28"/>
      <c r="I34" s="28"/>
      <c r="J34" s="28"/>
      <c r="K34" s="28"/>
      <c r="L34" s="28"/>
      <c r="M34" s="28"/>
      <c r="N34" s="28"/>
    </row>
    <row r="35" spans="1:15" ht="14.1" customHeight="1" x14ac:dyDescent="0.2">
      <c r="A35" s="28"/>
      <c r="B35" s="28"/>
      <c r="I35" s="28"/>
      <c r="J35" s="28"/>
      <c r="K35" s="28"/>
      <c r="L35" s="28"/>
      <c r="M35" s="28"/>
      <c r="N35" s="28"/>
    </row>
    <row r="36" spans="1:15" ht="14.1" customHeight="1" x14ac:dyDescent="0.2">
      <c r="A36" s="28"/>
      <c r="B36" s="28"/>
      <c r="I36" s="28"/>
      <c r="J36" s="28"/>
      <c r="K36" s="28"/>
      <c r="L36" s="28"/>
      <c r="M36" s="28"/>
      <c r="N36" s="28"/>
    </row>
    <row r="37" spans="1:15" ht="14.1" customHeight="1" x14ac:dyDescent="0.2">
      <c r="A37" s="28"/>
      <c r="B37" s="28"/>
      <c r="I37" s="28"/>
      <c r="J37" s="28"/>
      <c r="K37" s="28"/>
      <c r="L37" s="28"/>
      <c r="M37" s="28"/>
      <c r="N37" s="28"/>
    </row>
    <row r="38" spans="1:15" ht="14.1" customHeight="1" x14ac:dyDescent="0.2">
      <c r="A38" s="28"/>
      <c r="B38" s="28"/>
      <c r="I38" s="28"/>
      <c r="J38" s="28"/>
      <c r="K38" s="28"/>
      <c r="L38" s="28"/>
      <c r="M38" s="28"/>
      <c r="N38" s="28"/>
    </row>
    <row r="39" spans="1:15" ht="14.1" customHeight="1" x14ac:dyDescent="0.2">
      <c r="A39" s="28"/>
      <c r="B39" s="28"/>
      <c r="I39" s="28"/>
      <c r="J39" s="28"/>
      <c r="K39" s="28"/>
      <c r="L39" s="28"/>
      <c r="M39" s="28"/>
      <c r="N39" s="28"/>
    </row>
    <row r="40" spans="1:15" ht="14.1" customHeight="1" x14ac:dyDescent="0.2">
      <c r="A40" s="28"/>
      <c r="B40" s="28"/>
      <c r="I40" s="28"/>
      <c r="J40" s="28"/>
      <c r="K40" s="28"/>
      <c r="L40" s="28"/>
      <c r="M40" s="28"/>
      <c r="N40" s="28"/>
    </row>
    <row r="41" spans="1:15" ht="14.1" customHeight="1" x14ac:dyDescent="0.2">
      <c r="A41" s="28"/>
      <c r="B41" s="28"/>
      <c r="I41" s="28"/>
      <c r="J41" s="28"/>
      <c r="K41" s="28"/>
      <c r="L41" s="28"/>
      <c r="M41" s="28"/>
      <c r="N41" s="28"/>
    </row>
    <row r="42" spans="1:15" ht="14.1" customHeight="1" x14ac:dyDescent="0.2">
      <c r="A42" s="28"/>
      <c r="B42" s="28"/>
      <c r="I42" s="28"/>
      <c r="J42" s="28"/>
      <c r="K42" s="28"/>
      <c r="L42" s="28"/>
      <c r="M42" s="28"/>
      <c r="N42" s="28"/>
      <c r="O42" s="28"/>
    </row>
    <row r="43" spans="1:15" ht="14.1" customHeight="1" x14ac:dyDescent="0.2">
      <c r="A43" s="28"/>
      <c r="B43" s="28"/>
      <c r="I43" s="28"/>
      <c r="J43" s="28"/>
      <c r="K43" s="28"/>
      <c r="L43" s="28"/>
      <c r="M43" s="28"/>
      <c r="N43" s="28"/>
      <c r="O43" s="28"/>
    </row>
    <row r="44" spans="1:15" ht="14.1" customHeight="1" x14ac:dyDescent="0.2">
      <c r="A44" s="28"/>
      <c r="B44" s="28"/>
      <c r="I44" s="28"/>
      <c r="J44" s="28"/>
      <c r="K44" s="28"/>
      <c r="L44" s="28"/>
      <c r="M44" s="28"/>
      <c r="N44" s="28"/>
      <c r="O44" s="28"/>
    </row>
    <row r="45" spans="1:15" ht="14.1" customHeight="1" x14ac:dyDescent="0.2">
      <c r="A45" s="28"/>
      <c r="B45" s="28"/>
      <c r="I45" s="28"/>
      <c r="J45" s="28"/>
      <c r="K45" s="28"/>
      <c r="L45" s="28"/>
      <c r="M45" s="28"/>
      <c r="N45" s="28"/>
      <c r="O45" s="28"/>
    </row>
    <row r="46" spans="1:15" ht="14.1" customHeight="1" x14ac:dyDescent="0.2">
      <c r="A46" s="28"/>
      <c r="B46" s="28"/>
      <c r="I46" s="28"/>
      <c r="J46" s="28"/>
      <c r="K46" s="28"/>
      <c r="L46" s="28"/>
      <c r="M46" s="28"/>
      <c r="N46" s="28"/>
      <c r="O46" s="28"/>
    </row>
    <row r="47" spans="1:15" ht="14.1" customHeight="1" x14ac:dyDescent="0.2">
      <c r="A47" s="28"/>
      <c r="B47" s="28"/>
      <c r="I47" s="28"/>
      <c r="J47" s="28"/>
      <c r="K47" s="28"/>
      <c r="L47" s="28"/>
      <c r="M47" s="28"/>
      <c r="N47" s="28"/>
      <c r="O47" s="28"/>
    </row>
    <row r="48" spans="1:15" ht="14.1" customHeight="1" x14ac:dyDescent="0.2">
      <c r="A48" s="28"/>
      <c r="B48" s="28"/>
      <c r="I48" s="28"/>
      <c r="J48" s="28"/>
      <c r="K48" s="28"/>
      <c r="L48" s="28"/>
      <c r="M48" s="28"/>
      <c r="N48" s="28"/>
      <c r="O48" s="28"/>
    </row>
    <row r="49" spans="1:15" ht="14.1" customHeight="1" x14ac:dyDescent="0.2">
      <c r="A49" s="28"/>
      <c r="B49" s="28"/>
      <c r="I49" s="28"/>
      <c r="J49" s="28"/>
      <c r="K49" s="28"/>
      <c r="L49" s="28"/>
      <c r="M49" s="28"/>
      <c r="N49" s="28"/>
      <c r="O49" s="28"/>
    </row>
    <row r="50" spans="1:15" ht="14.1" customHeight="1" x14ac:dyDescent="0.2">
      <c r="A50" s="28"/>
      <c r="B50" s="28"/>
      <c r="I50" s="28"/>
      <c r="J50" s="28"/>
      <c r="K50" s="28"/>
      <c r="L50" s="28"/>
      <c r="M50" s="28"/>
      <c r="N50" s="28"/>
      <c r="O50" s="28"/>
    </row>
    <row r="51" spans="1:15" ht="14.1" customHeight="1" x14ac:dyDescent="0.2">
      <c r="A51" s="28"/>
      <c r="B51" s="28"/>
      <c r="I51" s="28"/>
      <c r="J51" s="28"/>
      <c r="K51" s="28"/>
      <c r="L51" s="28"/>
      <c r="M51" s="28"/>
      <c r="N51" s="28"/>
      <c r="O51" s="28"/>
    </row>
    <row r="52" spans="1:15" ht="14.1" customHeight="1" x14ac:dyDescent="0.2">
      <c r="A52" s="28"/>
      <c r="B52" s="28"/>
    </row>
    <row r="53" spans="1:15" ht="14.1" customHeight="1" x14ac:dyDescent="0.2">
      <c r="A53" s="28"/>
      <c r="B53" s="28"/>
    </row>
    <row r="54" spans="1:15" ht="14.1" customHeight="1" x14ac:dyDescent="0.2">
      <c r="A54" s="28"/>
      <c r="B54" s="28"/>
    </row>
    <row r="55" spans="1:15" ht="14.1" customHeight="1" x14ac:dyDescent="0.2">
      <c r="A55" s="28"/>
      <c r="B55" s="28"/>
    </row>
    <row r="56" spans="1:15" ht="14.1" customHeight="1" x14ac:dyDescent="0.2">
      <c r="A56" s="28"/>
      <c r="B56" s="28"/>
    </row>
    <row r="57" spans="1:15" ht="14.1" customHeight="1" x14ac:dyDescent="0.2">
      <c r="A57" s="28"/>
      <c r="B57" s="28"/>
    </row>
    <row r="58" spans="1:15" ht="14.1" customHeight="1" x14ac:dyDescent="0.2">
      <c r="A58" s="28"/>
      <c r="B58" s="28"/>
    </row>
    <row r="59" spans="1:15" ht="14.1" customHeight="1" x14ac:dyDescent="0.2">
      <c r="A59" s="28"/>
      <c r="B59" s="28"/>
    </row>
    <row r="60" spans="1:15" ht="14.1" customHeight="1" x14ac:dyDescent="0.2">
      <c r="A60" s="28"/>
      <c r="B60" s="28"/>
    </row>
    <row r="61" spans="1:15" ht="14.1" customHeight="1" x14ac:dyDescent="0.2">
      <c r="A61" s="28"/>
      <c r="B61" s="28"/>
    </row>
    <row r="62" spans="1:15" ht="14.1" customHeight="1" x14ac:dyDescent="0.2">
      <c r="A62" s="28"/>
      <c r="B62" s="28"/>
    </row>
    <row r="63" spans="1:15" ht="14.1" customHeight="1" x14ac:dyDescent="0.2">
      <c r="A63" s="28"/>
      <c r="B63" s="28"/>
    </row>
    <row r="64" spans="1:15" ht="14.1" customHeight="1" x14ac:dyDescent="0.2">
      <c r="A64" s="28"/>
      <c r="B64" s="28"/>
    </row>
    <row r="65" spans="1:2" ht="14.1" customHeight="1" x14ac:dyDescent="0.2">
      <c r="A65" s="28"/>
      <c r="B65" s="28"/>
    </row>
    <row r="66" spans="1:2" ht="14.1" customHeight="1" x14ac:dyDescent="0.2">
      <c r="A66" s="28"/>
      <c r="B66" s="28"/>
    </row>
    <row r="67" spans="1:2" ht="14.1" customHeight="1" x14ac:dyDescent="0.2">
      <c r="A67" s="28"/>
      <c r="B67" s="28"/>
    </row>
    <row r="68" spans="1:2" ht="14.1" customHeight="1" x14ac:dyDescent="0.2">
      <c r="A68" s="28"/>
      <c r="B68" s="28"/>
    </row>
    <row r="69" spans="1:2" ht="14.1" customHeight="1" x14ac:dyDescent="0.2">
      <c r="A69" s="28"/>
      <c r="B69" s="28"/>
    </row>
    <row r="70" spans="1:2" ht="14.1" customHeight="1" x14ac:dyDescent="0.2">
      <c r="A70" s="28"/>
      <c r="B70" s="28"/>
    </row>
    <row r="71" spans="1:2" ht="14.1" customHeight="1" x14ac:dyDescent="0.2">
      <c r="A71" s="28"/>
      <c r="B71" s="28"/>
    </row>
    <row r="72" spans="1:2" ht="14.1" customHeight="1" x14ac:dyDescent="0.2">
      <c r="A72" s="28"/>
      <c r="B72" s="28"/>
    </row>
    <row r="73" spans="1:2" ht="14.1" customHeight="1" x14ac:dyDescent="0.2">
      <c r="A73" s="28"/>
      <c r="B73" s="28"/>
    </row>
    <row r="74" spans="1:2" ht="14.1" customHeight="1" x14ac:dyDescent="0.2">
      <c r="A74" s="28"/>
      <c r="B74" s="28"/>
    </row>
    <row r="75" spans="1:2" ht="14.1" customHeight="1" x14ac:dyDescent="0.2">
      <c r="A75" s="28"/>
      <c r="B75" s="28"/>
    </row>
    <row r="76" spans="1:2" ht="14.1" customHeight="1" x14ac:dyDescent="0.2">
      <c r="A76" s="28"/>
      <c r="B76" s="28"/>
    </row>
    <row r="77" spans="1:2" ht="14.1" customHeight="1" x14ac:dyDescent="0.2">
      <c r="A77" s="28"/>
      <c r="B77" s="28"/>
    </row>
    <row r="78" spans="1:2" ht="14.1" customHeight="1" x14ac:dyDescent="0.2">
      <c r="A78" s="28"/>
      <c r="B78" s="28"/>
    </row>
    <row r="79" spans="1:2" ht="14.1" customHeight="1" x14ac:dyDescent="0.2">
      <c r="A79" s="28"/>
      <c r="B79" s="28"/>
    </row>
    <row r="80" spans="1:2" ht="14.1" customHeight="1" x14ac:dyDescent="0.2">
      <c r="A80" s="28"/>
      <c r="B80" s="28"/>
    </row>
    <row r="81" spans="1:2" ht="14.1" customHeight="1" x14ac:dyDescent="0.2">
      <c r="A81" s="28"/>
      <c r="B81" s="28"/>
    </row>
    <row r="82" spans="1:2" ht="14.1" customHeight="1" x14ac:dyDescent="0.2">
      <c r="A82" s="28"/>
      <c r="B82" s="28"/>
    </row>
    <row r="83" spans="1:2" ht="14.1" customHeight="1" x14ac:dyDescent="0.2">
      <c r="A83" s="28"/>
      <c r="B83" s="28"/>
    </row>
    <row r="84" spans="1:2" ht="14.1" customHeight="1" x14ac:dyDescent="0.2">
      <c r="A84" s="28"/>
      <c r="B84" s="28"/>
    </row>
    <row r="85" spans="1:2" ht="14.1" customHeight="1" x14ac:dyDescent="0.2">
      <c r="A85" s="28"/>
      <c r="B85" s="28"/>
    </row>
    <row r="86" spans="1:2" ht="14.1" customHeight="1" x14ac:dyDescent="0.2">
      <c r="A86" s="28"/>
      <c r="B86" s="28"/>
    </row>
    <row r="87" spans="1:2" ht="14.1" customHeight="1" x14ac:dyDescent="0.2">
      <c r="A87" s="28"/>
      <c r="B87" s="28"/>
    </row>
    <row r="88" spans="1:2" ht="14.1" customHeight="1" x14ac:dyDescent="0.2">
      <c r="A88" s="28"/>
      <c r="B88" s="28"/>
    </row>
    <row r="89" spans="1:2" ht="14.1" customHeight="1" x14ac:dyDescent="0.2">
      <c r="A89" s="28"/>
      <c r="B89" s="28"/>
    </row>
    <row r="90" spans="1:2" ht="14.1" customHeight="1" x14ac:dyDescent="0.2">
      <c r="A90" s="28"/>
      <c r="B90" s="28"/>
    </row>
    <row r="91" spans="1:2" ht="14.1" customHeight="1" x14ac:dyDescent="0.2">
      <c r="A91" s="28"/>
      <c r="B91" s="28"/>
    </row>
    <row r="92" spans="1:2" ht="14.1" customHeight="1" x14ac:dyDescent="0.2">
      <c r="A92" s="28"/>
      <c r="B92" s="28"/>
    </row>
    <row r="93" spans="1:2" ht="14.1" customHeight="1" x14ac:dyDescent="0.2">
      <c r="A93" s="28"/>
      <c r="B93" s="28"/>
    </row>
    <row r="94" spans="1:2" ht="14.1" customHeight="1" x14ac:dyDescent="0.2">
      <c r="A94" s="28"/>
      <c r="B94" s="28"/>
    </row>
    <row r="95" spans="1:2" ht="14.1" customHeight="1" x14ac:dyDescent="0.2">
      <c r="A95" s="28"/>
      <c r="B95" s="28"/>
    </row>
    <row r="96" spans="1:2" ht="14.1" customHeight="1" x14ac:dyDescent="0.2">
      <c r="A96" s="28"/>
      <c r="B96" s="28"/>
    </row>
    <row r="97" spans="1:2" ht="14.1" customHeight="1" x14ac:dyDescent="0.2">
      <c r="A97" s="28"/>
      <c r="B97" s="28"/>
    </row>
    <row r="98" spans="1:2" ht="14.1" customHeight="1" x14ac:dyDescent="0.2">
      <c r="A98" s="28"/>
      <c r="B98" s="28"/>
    </row>
    <row r="99" spans="1:2" ht="14.1" customHeight="1" x14ac:dyDescent="0.2">
      <c r="A99" s="28"/>
      <c r="B99" s="28"/>
    </row>
    <row r="100" spans="1:2" ht="14.1" customHeight="1" x14ac:dyDescent="0.2">
      <c r="A100" s="28"/>
      <c r="B100" s="28"/>
    </row>
    <row r="101" spans="1:2" ht="14.1" customHeight="1" x14ac:dyDescent="0.2">
      <c r="A101" s="28"/>
      <c r="B101" s="28"/>
    </row>
    <row r="102" spans="1:2" ht="14.1" customHeight="1" x14ac:dyDescent="0.2">
      <c r="A102" s="28"/>
      <c r="B102" s="28"/>
    </row>
    <row r="103" spans="1:2" ht="14.1" customHeight="1" x14ac:dyDescent="0.2">
      <c r="A103" s="28"/>
      <c r="B103" s="28"/>
    </row>
    <row r="104" spans="1:2" ht="14.1" customHeight="1" x14ac:dyDescent="0.2">
      <c r="A104" s="28"/>
      <c r="B104" s="28"/>
    </row>
    <row r="105" spans="1:2" ht="14.1" customHeight="1" x14ac:dyDescent="0.2">
      <c r="A105" s="28"/>
      <c r="B105" s="28"/>
    </row>
    <row r="106" spans="1:2" ht="14.1" customHeight="1" x14ac:dyDescent="0.2">
      <c r="A106" s="28"/>
      <c r="B106" s="28"/>
    </row>
    <row r="107" spans="1:2" ht="14.1" customHeight="1" x14ac:dyDescent="0.2">
      <c r="A107" s="28"/>
      <c r="B107" s="28"/>
    </row>
    <row r="108" spans="1:2" ht="14.1" customHeight="1" x14ac:dyDescent="0.2">
      <c r="A108" s="28"/>
      <c r="B108" s="28"/>
    </row>
    <row r="109" spans="1:2" ht="14.1" customHeight="1" x14ac:dyDescent="0.2">
      <c r="A109" s="28"/>
      <c r="B109" s="28"/>
    </row>
    <row r="110" spans="1:2" ht="14.1" customHeight="1" x14ac:dyDescent="0.2">
      <c r="A110" s="28"/>
      <c r="B110" s="28"/>
    </row>
    <row r="111" spans="1:2" ht="14.1" customHeight="1" x14ac:dyDescent="0.2">
      <c r="A111" s="28"/>
      <c r="B111" s="28"/>
    </row>
    <row r="112" spans="1:2" ht="14.1" customHeight="1" x14ac:dyDescent="0.2">
      <c r="A112" s="28"/>
      <c r="B112" s="28"/>
    </row>
    <row r="113" spans="1:2" ht="14.1" customHeight="1" x14ac:dyDescent="0.2">
      <c r="A113" s="28"/>
      <c r="B113" s="28"/>
    </row>
    <row r="114" spans="1:2" ht="14.1" customHeight="1" x14ac:dyDescent="0.2">
      <c r="B114" s="28"/>
    </row>
  </sheetData>
  <mergeCells count="20">
    <mergeCell ref="E21:E28"/>
    <mergeCell ref="C24:C25"/>
    <mergeCell ref="D25:D31"/>
    <mergeCell ref="B30:B31"/>
    <mergeCell ref="A31:A32"/>
    <mergeCell ref="C31:C32"/>
    <mergeCell ref="G2:G4"/>
    <mergeCell ref="A13:A14"/>
    <mergeCell ref="B3:B4"/>
    <mergeCell ref="C4:C8"/>
    <mergeCell ref="E7:E17"/>
    <mergeCell ref="F13:F24"/>
    <mergeCell ref="C15:C19"/>
    <mergeCell ref="A7:A8"/>
    <mergeCell ref="B8:B9"/>
    <mergeCell ref="B14:B15"/>
    <mergeCell ref="B19:B20"/>
    <mergeCell ref="A24:A25"/>
    <mergeCell ref="B25:B26"/>
    <mergeCell ref="G19:G30"/>
  </mergeCells>
  <phoneticPr fontId="3" type="noConversion"/>
  <printOptions horizontalCentered="1"/>
  <pageMargins left="0" right="0" top="0.5" bottom="0.5" header="0.25" footer="0.25"/>
  <pageSetup scale="92" orientation="landscape" r:id="rId1"/>
  <headerFooter alignWithMargins="0">
    <oddHeader>&amp;F</oddHeader>
    <oddFooter>&amp;L&amp;A&amp;C&amp;D&amp;RPage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7"/>
  <sheetViews>
    <sheetView workbookViewId="0">
      <selection activeCell="A8" sqref="A8"/>
    </sheetView>
  </sheetViews>
  <sheetFormatPr defaultRowHeight="12.75" x14ac:dyDescent="0.2"/>
  <sheetData>
    <row r="1" spans="1:2" x14ac:dyDescent="0.2">
      <c r="A1">
        <v>0</v>
      </c>
      <c r="B1" t="s">
        <v>39</v>
      </c>
    </row>
    <row r="2" spans="1:2" x14ac:dyDescent="0.2">
      <c r="A2">
        <v>1</v>
      </c>
      <c r="B2" t="s">
        <v>40</v>
      </c>
    </row>
    <row r="3" spans="1:2" x14ac:dyDescent="0.2">
      <c r="A3">
        <v>2</v>
      </c>
      <c r="B3" t="s">
        <v>41</v>
      </c>
    </row>
    <row r="4" spans="1:2" x14ac:dyDescent="0.2">
      <c r="A4">
        <v>3</v>
      </c>
      <c r="B4" t="s">
        <v>17</v>
      </c>
    </row>
    <row r="5" spans="1:2" x14ac:dyDescent="0.2">
      <c r="A5">
        <v>4</v>
      </c>
      <c r="B5" t="s">
        <v>22</v>
      </c>
    </row>
    <row r="6" spans="1:2" x14ac:dyDescent="0.2">
      <c r="A6">
        <v>5</v>
      </c>
      <c r="B6" t="s">
        <v>27</v>
      </c>
    </row>
    <row r="7" spans="1:2" x14ac:dyDescent="0.2">
      <c r="A7">
        <v>6</v>
      </c>
      <c r="B7" t="s">
        <v>6</v>
      </c>
    </row>
  </sheetData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SCHEDULE</vt:lpstr>
      <vt:lpstr>BRACKET</vt:lpstr>
      <vt:lpstr>DAYS</vt:lpstr>
      <vt:lpstr>DOW</vt:lpstr>
      <vt:lpstr>SCHEDULE!Print_Titles</vt:lpstr>
    </vt:vector>
  </TitlesOfParts>
  <Company>Bon Secours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Nartowicz</dc:creator>
  <cp:lastModifiedBy>Julia</cp:lastModifiedBy>
  <cp:lastPrinted>2024-06-24T05:13:40Z</cp:lastPrinted>
  <dcterms:created xsi:type="dcterms:W3CDTF">2005-05-15T21:01:56Z</dcterms:created>
  <dcterms:modified xsi:type="dcterms:W3CDTF">2024-07-09T02:48:34Z</dcterms:modified>
</cp:coreProperties>
</file>