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ovable Disk\JB_Flash_Drive\Jeff\ELL_2025\PA_Dist_27\All-Stars\Schedules\Special Games\Completed\"/>
    </mc:Choice>
  </mc:AlternateContent>
  <xr:revisionPtr revIDLastSave="0" documentId="13_ncr:1_{9EC5FDC5-22F2-403D-BA07-294C69263303}" xr6:coauthVersionLast="47" xr6:coauthVersionMax="47" xr10:uidLastSave="{00000000-0000-0000-0000-000000000000}"/>
  <bookViews>
    <workbookView xWindow="-98" yWindow="-98" windowWidth="24196" windowHeight="14476" activeTab="1" xr2:uid="{00000000-000D-0000-FFFF-FFFF00000000}"/>
  </bookViews>
  <sheets>
    <sheet name="SCHEDULE" sheetId="1" r:id="rId1"/>
    <sheet name="BRACKET" sheetId="2" r:id="rId2"/>
    <sheet name="D27" sheetId="4" state="hidden" r:id="rId3"/>
  </sheets>
  <definedNames>
    <definedName name="Day">#REF!</definedName>
    <definedName name="D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A5" i="1"/>
  <c r="AA4" i="1"/>
  <c r="AA3" i="1"/>
  <c r="AA2" i="1"/>
  <c r="Z5" i="1"/>
  <c r="Y5" i="1"/>
  <c r="P5" i="1"/>
  <c r="Z4" i="1"/>
  <c r="Y4" i="1"/>
  <c r="X4" i="1"/>
  <c r="Z3" i="1"/>
  <c r="Y3" i="1"/>
  <c r="P3" i="1"/>
  <c r="Z2" i="1"/>
  <c r="Y2" i="1"/>
  <c r="X2" i="1"/>
  <c r="P2" i="1"/>
  <c r="L13" i="4"/>
  <c r="B4" i="4" l="1"/>
  <c r="A4" i="4" s="1"/>
  <c r="B3" i="4"/>
  <c r="A3" i="4" s="1"/>
  <c r="B2" i="4"/>
  <c r="A2" i="4" s="1"/>
  <c r="O12" i="4" l="1"/>
  <c r="N12" i="4"/>
  <c r="M12" i="4"/>
  <c r="K12" i="4"/>
  <c r="O11" i="4"/>
  <c r="N11" i="4"/>
  <c r="M11" i="4"/>
  <c r="K11" i="4"/>
  <c r="O10" i="4"/>
  <c r="N10" i="4"/>
  <c r="M10" i="4"/>
  <c r="K10" i="4"/>
  <c r="O9" i="4"/>
  <c r="N9" i="4"/>
  <c r="M9" i="4"/>
  <c r="K9" i="4"/>
  <c r="J12" i="4"/>
  <c r="J11" i="4"/>
  <c r="J10" i="4"/>
  <c r="J9" i="4"/>
  <c r="O8" i="4"/>
  <c r="N8" i="4"/>
  <c r="M8" i="4"/>
  <c r="K8" i="4"/>
  <c r="B10" i="4"/>
  <c r="B11" i="4" s="1"/>
  <c r="B12" i="4" s="1"/>
  <c r="M4" i="4"/>
  <c r="L4" i="4"/>
  <c r="K4" i="4"/>
  <c r="I4" i="4"/>
  <c r="H4" i="4"/>
  <c r="E4" i="4"/>
  <c r="D4" i="4"/>
  <c r="C4" i="4"/>
  <c r="M3" i="4"/>
  <c r="L3" i="4"/>
  <c r="K3" i="4"/>
  <c r="I3" i="4"/>
  <c r="H3" i="4"/>
  <c r="E3" i="4"/>
  <c r="D3" i="4"/>
  <c r="C3" i="4"/>
  <c r="M2" i="4"/>
  <c r="L2" i="4"/>
  <c r="M1" i="4"/>
  <c r="L1" i="4"/>
  <c r="G1" i="4"/>
  <c r="E1" i="4"/>
  <c r="D1" i="4"/>
  <c r="C1" i="4"/>
  <c r="A1" i="4"/>
  <c r="K2" i="4"/>
  <c r="I2" i="4"/>
  <c r="H2" i="4"/>
  <c r="E2" i="4"/>
  <c r="D2" i="4"/>
  <c r="C2" i="4"/>
  <c r="U3" i="1" l="1"/>
  <c r="R3" i="1"/>
  <c r="B7" i="2" l="1"/>
  <c r="A13" i="2"/>
  <c r="A6" i="2" l="1"/>
  <c r="R2" i="1" l="1"/>
  <c r="F2" i="1" s="1"/>
  <c r="B5" i="1"/>
  <c r="B3" i="1"/>
  <c r="W3" i="1"/>
  <c r="W4" i="1" s="1"/>
  <c r="W5" i="1" s="1"/>
  <c r="B2" i="1"/>
  <c r="A5" i="2" l="1"/>
  <c r="G2" i="4"/>
  <c r="U2" i="1"/>
  <c r="I2" i="1" s="1"/>
  <c r="AA7" i="1"/>
  <c r="F5" i="1" a="1"/>
  <c r="F5" i="1" l="1"/>
  <c r="A8" i="2"/>
  <c r="J2" i="4"/>
  <c r="F3" i="1"/>
  <c r="F7" i="1" a="1"/>
  <c r="F7" i="1" l="1"/>
  <c r="C10" i="2" s="1"/>
  <c r="G4" i="4"/>
  <c r="A12" i="2"/>
  <c r="G3" i="4"/>
  <c r="I3" i="1"/>
  <c r="I5" i="1" a="1"/>
  <c r="I5" i="1" l="1"/>
  <c r="J4" i="4" s="1"/>
  <c r="A15" i="2"/>
  <c r="J3" i="4"/>
  <c r="B14" i="2"/>
  <c r="B6" i="2" l="1"/>
  <c r="C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<sst xmlns="http://schemas.openxmlformats.org/spreadsheetml/2006/main" count="83" uniqueCount="64">
  <si>
    <t>G #</t>
  </si>
  <si>
    <t>Day</t>
  </si>
  <si>
    <t>Date</t>
  </si>
  <si>
    <t>Time</t>
  </si>
  <si>
    <t>Teams</t>
  </si>
  <si>
    <t>Host</t>
  </si>
  <si>
    <t>vs</t>
  </si>
  <si>
    <t>WG-1</t>
  </si>
  <si>
    <t>WG-2</t>
  </si>
  <si>
    <t>Champion</t>
  </si>
  <si>
    <t>Teams &amp; Scores</t>
  </si>
  <si>
    <t>#</t>
  </si>
  <si>
    <t>Team</t>
  </si>
  <si>
    <t>Park</t>
  </si>
  <si>
    <t>Total</t>
  </si>
  <si>
    <t>Local Umpires</t>
  </si>
  <si>
    <t>D27 Special Games</t>
  </si>
  <si>
    <t>SB-Major Champ</t>
  </si>
  <si>
    <t>11/12 YO Softball</t>
  </si>
  <si>
    <t>Order</t>
  </si>
  <si>
    <t>Host/Park/Field</t>
  </si>
  <si>
    <t>SUM</t>
  </si>
  <si>
    <t>Lower Perk</t>
  </si>
  <si>
    <t>Pottsgrove-Pottstown</t>
  </si>
  <si>
    <t>Chester Valley</t>
  </si>
  <si>
    <t>Exton</t>
  </si>
  <si>
    <t>PGP-Novak Park</t>
  </si>
  <si>
    <t>EX-Manor Park</t>
  </si>
  <si>
    <t>LP-Palmer Park</t>
  </si>
  <si>
    <t>Assigned by 
D27 Gary Hall</t>
  </si>
  <si>
    <t>Umpire(s)</t>
  </si>
  <si>
    <t>Umpire (bases)</t>
  </si>
  <si>
    <t>* Local Umpires = Umpires hired and securied by the Host League</t>
  </si>
  <si>
    <t>Manager</t>
  </si>
  <si>
    <t>Email Address</t>
  </si>
  <si>
    <t>Cell Phone</t>
  </si>
  <si>
    <t>ABBV</t>
  </si>
  <si>
    <t>Points</t>
  </si>
  <si>
    <t>GC Name</t>
  </si>
  <si>
    <t>LP</t>
  </si>
  <si>
    <t>CV</t>
  </si>
  <si>
    <t>PGP</t>
  </si>
  <si>
    <t>EXT</t>
  </si>
  <si>
    <t>CV-Monument Park</t>
  </si>
  <si>
    <t>LP Manager</t>
  </si>
  <si>
    <t>PGP Manager</t>
  </si>
  <si>
    <t>CV Manager</t>
  </si>
  <si>
    <t>EXT Manager</t>
  </si>
  <si>
    <t>-D27-SB-MAJ</t>
  </si>
  <si>
    <t>GC Abbrev</t>
  </si>
  <si>
    <t>Game Abbrev</t>
  </si>
  <si>
    <t>SB-MAJ-</t>
  </si>
  <si>
    <t>G#</t>
  </si>
  <si>
    <t>Division</t>
  </si>
  <si>
    <t>Level</t>
  </si>
  <si>
    <t>Tournament</t>
  </si>
  <si>
    <t>Championship</t>
  </si>
  <si>
    <t>D27 DA</t>
  </si>
  <si>
    <t>Softball</t>
  </si>
  <si>
    <t>SB-MajorChamp</t>
  </si>
  <si>
    <t>N/A</t>
  </si>
  <si>
    <t>Field #6</t>
  </si>
  <si>
    <t>LP - Gators</t>
  </si>
  <si>
    <t>PGP - Wildcats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</si>
</sst>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dd\-mmm\-yy"/>
    <numFmt numFmtId="166" formatCode="mmm\-dd\-yyyy"/>
    <numFmt numFmtId="167" formatCode="mm/dd/yy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8"/>
      <name val="Calibri"/>
      <family val="2"/>
    </font>
    <font>
      <b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6" xfId="1" applyBorder="1" applyAlignment="1">
      <alignment horizontal="left" vertical="center"/>
    </xf>
    <xf numFmtId="0" fontId="5" fillId="0" borderId="6" xfId="1" applyFont="1" applyBorder="1" applyAlignment="1">
      <alignment horizontal="right" vertical="center"/>
    </xf>
    <xf numFmtId="0" fontId="6" fillId="6" borderId="6" xfId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164" fontId="6" fillId="6" borderId="6" xfId="1" applyNumberFormat="1" applyFont="1" applyFill="1" applyBorder="1" applyAlignment="1">
      <alignment horizontal="center" vertical="center"/>
    </xf>
    <xf numFmtId="166" fontId="6" fillId="6" borderId="6" xfId="1" applyNumberFormat="1" applyFont="1" applyFill="1" applyBorder="1" applyAlignment="1">
      <alignment horizontal="center" vertical="center"/>
    </xf>
    <xf numFmtId="18" fontId="6" fillId="6" borderId="6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3" borderId="6" xfId="1" applyFont="1" applyFill="1" applyBorder="1" applyAlignment="1">
      <alignment vertical="center"/>
    </xf>
    <xf numFmtId="0" fontId="6" fillId="0" borderId="6" xfId="1" applyFont="1" applyBorder="1" applyAlignment="1">
      <alignment vertical="center"/>
    </xf>
    <xf numFmtId="1" fontId="6" fillId="0" borderId="0" xfId="1" applyNumberFormat="1" applyFont="1" applyAlignment="1">
      <alignment vertical="center"/>
    </xf>
    <xf numFmtId="164" fontId="6" fillId="4" borderId="6" xfId="1" applyNumberFormat="1" applyFont="1" applyFill="1" applyBorder="1" applyAlignment="1">
      <alignment horizontal="center" vertical="center"/>
    </xf>
    <xf numFmtId="166" fontId="6" fillId="4" borderId="6" xfId="1" applyNumberFormat="1" applyFont="1" applyFill="1" applyBorder="1" applyAlignment="1">
      <alignment horizontal="center" vertical="center"/>
    </xf>
    <xf numFmtId="18" fontId="6" fillId="4" borderId="6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3" fillId="0" borderId="0" xfId="1" applyNumberFormat="1" applyAlignment="1">
      <alignment vertical="center"/>
    </xf>
    <xf numFmtId="18" fontId="1" fillId="0" borderId="6" xfId="1" applyNumberFormat="1" applyFont="1" applyBorder="1" applyAlignment="1">
      <alignment horizontal="center" vertical="center"/>
    </xf>
    <xf numFmtId="165" fontId="3" fillId="0" borderId="0" xfId="1" applyNumberFormat="1" applyAlignment="1">
      <alignment horizontal="center" vertical="center"/>
    </xf>
    <xf numFmtId="0" fontId="6" fillId="6" borderId="6" xfId="1" applyFont="1" applyFill="1" applyBorder="1" applyAlignment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6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8" borderId="6" xfId="1" applyFont="1" applyFill="1" applyBorder="1" applyAlignment="1">
      <alignment vertical="center"/>
    </xf>
    <xf numFmtId="0" fontId="9" fillId="0" borderId="6" xfId="1" quotePrefix="1" applyFont="1" applyBorder="1" applyAlignment="1">
      <alignment horizontal="center" vertical="center"/>
    </xf>
    <xf numFmtId="0" fontId="9" fillId="9" borderId="6" xfId="1" applyFont="1" applyFill="1" applyBorder="1" applyAlignment="1">
      <alignment horizontal="left" vertical="center"/>
    </xf>
    <xf numFmtId="0" fontId="0" fillId="8" borderId="6" xfId="0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9" fillId="7" borderId="6" xfId="1" applyFont="1" applyFill="1" applyBorder="1" applyAlignment="1">
      <alignment vertical="center"/>
    </xf>
    <xf numFmtId="0" fontId="9" fillId="7" borderId="6" xfId="1" applyFont="1" applyFill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9" fillId="6" borderId="6" xfId="1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6" borderId="6" xfId="1" applyFont="1" applyFill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5" borderId="6" xfId="0" applyFont="1" applyFill="1" applyBorder="1" applyAlignment="1">
      <alignment horizontal="center" vertical="center"/>
    </xf>
    <xf numFmtId="16" fontId="13" fillId="5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7" fillId="10" borderId="6" xfId="1" applyFont="1" applyFill="1" applyBorder="1" applyAlignment="1">
      <alignment horizontal="center" vertical="center"/>
    </xf>
    <xf numFmtId="0" fontId="9" fillId="7" borderId="6" xfId="1" applyFont="1" applyFill="1" applyBorder="1" applyAlignment="1">
      <alignment horizontal="center" vertical="center"/>
    </xf>
    <xf numFmtId="18" fontId="6" fillId="11" borderId="6" xfId="1" applyNumberFormat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1" quotePrefix="1" applyFont="1" applyBorder="1" applyAlignment="1">
      <alignment horizontal="right" vertical="center" wrapText="1"/>
    </xf>
    <xf numFmtId="0" fontId="13" fillId="0" borderId="3" xfId="1" applyFont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7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7" sqref="F7"/>
    </sheetView>
  </sheetViews>
  <sheetFormatPr defaultColWidth="9.1328125" defaultRowHeight="14.25" x14ac:dyDescent="0.35"/>
  <cols>
    <col min="1" max="1" width="5.86328125" style="4" customWidth="1"/>
    <col min="2" max="2" width="6.73046875" style="4" customWidth="1"/>
    <col min="3" max="3" width="12.73046875" style="29" customWidth="1"/>
    <col min="4" max="4" width="9.1328125" style="4"/>
    <col min="5" max="5" width="2.73046875" style="10" customWidth="1"/>
    <col min="6" max="6" width="20.73046875" style="3" customWidth="1"/>
    <col min="7" max="7" width="4.73046875" style="4" customWidth="1"/>
    <col min="8" max="8" width="4.73046875" style="3" customWidth="1"/>
    <col min="9" max="9" width="20.73046875" style="3" customWidth="1"/>
    <col min="10" max="11" width="4.73046875" style="3" customWidth="1"/>
    <col min="12" max="13" width="18.73046875" style="3" customWidth="1"/>
    <col min="14" max="14" width="18.73046875" style="3" hidden="1" customWidth="1"/>
    <col min="15" max="15" width="2.73046875" style="34" hidden="1" customWidth="1"/>
    <col min="16" max="16" width="6.73046875" style="34" hidden="1" customWidth="1"/>
    <col min="17" max="17" width="2.73046875" style="34" hidden="1" customWidth="1"/>
    <col min="18" max="18" width="20.73046875" style="4" hidden="1" customWidth="1"/>
    <col min="19" max="20" width="2.73046875" style="4" hidden="1" customWidth="1"/>
    <col min="21" max="21" width="20.73046875" style="4" hidden="1" customWidth="1"/>
    <col min="22" max="22" width="4.73046875" style="3" customWidth="1"/>
    <col min="23" max="23" width="4.73046875" style="4" customWidth="1"/>
    <col min="24" max="24" width="20.73046875" style="3" bestFit="1" customWidth="1"/>
    <col min="25" max="25" width="20.73046875" style="4" hidden="1" customWidth="1"/>
    <col min="26" max="26" width="18.73046875" style="3" customWidth="1"/>
    <col min="27" max="27" width="6.3984375" style="3" customWidth="1"/>
    <col min="28" max="29" width="9.1328125" style="26"/>
    <col min="30" max="30" width="13.265625" style="26" bestFit="1" customWidth="1"/>
    <col min="31" max="31" width="10.59765625" style="26" bestFit="1" customWidth="1"/>
    <col min="32" max="32" width="7.3984375" style="26" bestFit="1" customWidth="1"/>
    <col min="33" max="16384" width="9.1328125" style="26"/>
  </cols>
  <sheetData>
    <row r="1" spans="1:42" ht="15" x14ac:dyDescent="0.35">
      <c r="A1" s="13" t="s">
        <v>0</v>
      </c>
      <c r="B1" s="13" t="s">
        <v>1</v>
      </c>
      <c r="C1" s="13" t="s">
        <v>2</v>
      </c>
      <c r="D1" s="13" t="s">
        <v>3</v>
      </c>
      <c r="E1" s="8"/>
      <c r="F1" s="74" t="s">
        <v>10</v>
      </c>
      <c r="G1" s="74"/>
      <c r="H1" s="74"/>
      <c r="I1" s="74"/>
      <c r="J1" s="74"/>
      <c r="K1" s="11"/>
      <c r="L1" s="13" t="s">
        <v>20</v>
      </c>
      <c r="M1" s="13" t="s">
        <v>30</v>
      </c>
      <c r="N1" s="13" t="s">
        <v>31</v>
      </c>
      <c r="O1" s="36"/>
      <c r="P1" s="37" t="s">
        <v>21</v>
      </c>
      <c r="Q1" s="36"/>
      <c r="R1" s="74" t="s">
        <v>4</v>
      </c>
      <c r="S1" s="74"/>
      <c r="T1" s="74"/>
      <c r="U1" s="74"/>
      <c r="V1" s="10"/>
      <c r="W1" s="14" t="s">
        <v>11</v>
      </c>
      <c r="X1" s="14" t="s">
        <v>12</v>
      </c>
      <c r="Y1" s="14" t="s">
        <v>38</v>
      </c>
      <c r="Z1" s="5" t="s">
        <v>13</v>
      </c>
      <c r="AA1" s="5" t="s">
        <v>5</v>
      </c>
    </row>
    <row r="2" spans="1:42" x14ac:dyDescent="0.35">
      <c r="A2" s="15">
        <v>1</v>
      </c>
      <c r="B2" s="16">
        <f>+C2</f>
        <v>45814</v>
      </c>
      <c r="C2" s="17">
        <v>45814</v>
      </c>
      <c r="D2" s="72">
        <v>0.79166666666666663</v>
      </c>
      <c r="E2" s="19"/>
      <c r="F2" s="20" t="str">
        <f>+R2</f>
        <v>Chester Valley</v>
      </c>
      <c r="G2" s="12">
        <v>12</v>
      </c>
      <c r="H2" s="12" t="s">
        <v>6</v>
      </c>
      <c r="I2" s="20" t="str">
        <f>+U2</f>
        <v>LP - Gators</v>
      </c>
      <c r="J2" s="12">
        <v>21</v>
      </c>
      <c r="K2" s="21"/>
      <c r="L2" s="12" t="s">
        <v>26</v>
      </c>
      <c r="M2" s="12" t="s">
        <v>15</v>
      </c>
      <c r="N2" s="12"/>
      <c r="O2" s="38"/>
      <c r="P2" s="38">
        <f>+G2+J2</f>
        <v>33</v>
      </c>
      <c r="Q2" s="38"/>
      <c r="R2" s="12" t="str">
        <f>+X2</f>
        <v>Chester Valley</v>
      </c>
      <c r="S2" s="12"/>
      <c r="T2" s="12"/>
      <c r="U2" s="12" t="str">
        <f>+X3</f>
        <v>LP - Gators</v>
      </c>
      <c r="V2" s="22"/>
      <c r="W2" s="53">
        <v>1</v>
      </c>
      <c r="X2" s="54" t="str">
        <f>VLOOKUP($W2,'D27'!$J$9:$O$12,2,FALSE)</f>
        <v>Chester Valley</v>
      </c>
      <c r="Y2" s="71">
        <f>VLOOKUP($W2,'D27'!$J$9:$O$12,3,FALSE)</f>
        <v>0</v>
      </c>
      <c r="Z2" s="55" t="str">
        <f>VLOOKUP($W2,'D27'!$J$9:$O$12,6,FALSE)</f>
        <v>CV-Monument Park</v>
      </c>
      <c r="AA2" s="38">
        <f>IF(Z2="","",COUNTIF($L$2:$L$45,$Z2))</f>
        <v>0</v>
      </c>
    </row>
    <row r="3" spans="1:42" x14ac:dyDescent="0.35">
      <c r="A3" s="15">
        <v>2</v>
      </c>
      <c r="B3" s="16">
        <f>+C3</f>
        <v>45814</v>
      </c>
      <c r="C3" s="17">
        <v>45814</v>
      </c>
      <c r="D3" s="18" t="s">
        <v>60</v>
      </c>
      <c r="E3" s="19"/>
      <c r="F3" s="20" t="str">
        <f>+R3</f>
        <v>Exton</v>
      </c>
      <c r="G3" s="12">
        <v>0</v>
      </c>
      <c r="H3" s="12" t="s">
        <v>6</v>
      </c>
      <c r="I3" s="20" t="str">
        <f>+U3</f>
        <v>PGP - Wildcats</v>
      </c>
      <c r="J3" s="12">
        <v>6</v>
      </c>
      <c r="K3" s="21"/>
      <c r="L3" s="12" t="s">
        <v>60</v>
      </c>
      <c r="M3" s="12" t="s">
        <v>60</v>
      </c>
      <c r="N3" s="12"/>
      <c r="O3" s="39"/>
      <c r="P3" s="38">
        <f>+G3+J3</f>
        <v>6</v>
      </c>
      <c r="Q3" s="39"/>
      <c r="R3" s="12" t="str">
        <f>+X4</f>
        <v>Exton</v>
      </c>
      <c r="S3" s="12"/>
      <c r="T3" s="12"/>
      <c r="U3" s="12" t="str">
        <f>+X5</f>
        <v>PGP - Wildcats</v>
      </c>
      <c r="V3" s="22"/>
      <c r="W3" s="53">
        <f>+W2+1</f>
        <v>2</v>
      </c>
      <c r="X3" s="54" t="s">
        <v>62</v>
      </c>
      <c r="Y3" s="71">
        <f>VLOOKUP($W3,'D27'!$J$9:$O$12,3,FALSE)</f>
        <v>0</v>
      </c>
      <c r="Z3" s="55" t="str">
        <f>VLOOKUP($W3,'D27'!$J$9:$O$12,6,FALSE)</f>
        <v>LP-Palmer Park</v>
      </c>
      <c r="AA3" s="38">
        <f t="shared" ref="AA3:AA5" si="0">IF(Z3="","",COUNTIF($L$2:$L$45,$Z3))</f>
        <v>1</v>
      </c>
    </row>
    <row r="4" spans="1:42" x14ac:dyDescent="0.35">
      <c r="A4" s="15"/>
      <c r="B4" s="16"/>
      <c r="C4" s="17"/>
      <c r="D4" s="18"/>
      <c r="E4" s="9"/>
      <c r="F4" s="2"/>
      <c r="G4" s="12"/>
      <c r="H4" s="12"/>
      <c r="I4" s="1"/>
      <c r="J4" s="12"/>
      <c r="K4" s="21"/>
      <c r="L4" s="12"/>
      <c r="M4" s="2"/>
      <c r="N4" s="12"/>
      <c r="O4" s="38"/>
      <c r="P4" s="38"/>
      <c r="Q4" s="38"/>
      <c r="R4" s="12"/>
      <c r="S4" s="12"/>
      <c r="T4" s="12"/>
      <c r="U4" s="12"/>
      <c r="V4" s="27"/>
      <c r="W4" s="53">
        <f t="shared" ref="W4:W5" si="1">+W3+1</f>
        <v>3</v>
      </c>
      <c r="X4" s="54" t="str">
        <f>VLOOKUP($W4,'D27'!$J$9:$O$12,2,FALSE)</f>
        <v>Exton</v>
      </c>
      <c r="Y4" s="71">
        <f>VLOOKUP($W4,'D27'!$J$9:$O$12,3,FALSE)</f>
        <v>0</v>
      </c>
      <c r="Z4" s="55" t="str">
        <f>VLOOKUP($W4,'D27'!$J$9:$O$12,6,FALSE)</f>
        <v>EX-Manor Park</v>
      </c>
      <c r="AA4" s="38">
        <f t="shared" si="0"/>
        <v>0</v>
      </c>
    </row>
    <row r="5" spans="1:42" ht="26.25" x14ac:dyDescent="0.35">
      <c r="A5" s="15">
        <v>3</v>
      </c>
      <c r="B5" s="23">
        <f t="shared" ref="B5" si="2">+C5</f>
        <v>45816</v>
      </c>
      <c r="C5" s="24">
        <v>45816</v>
      </c>
      <c r="D5" s="72">
        <v>0.72916666666666663</v>
      </c>
      <c r="E5" s="9"/>
      <c r="F5" s="30" t="str" cm="1">
        <f t="array" aca="1" ref="F5" ca="1">IF((INDIRECT("SCHEDULE!P"&amp;S5))&gt;0,(IF((INDIRECT("SCHEDULE!G"&amp;S5))&gt;(INDIRECT("SCHEDULE!J"&amp;S5)),(INDIRECT("SCHEDULE!F"&amp;S5)),(INDIRECT("SCHEDULE!I"&amp;S5)))),R5)</f>
        <v>LP - Gators</v>
      </c>
      <c r="G5" s="12">
        <v>16</v>
      </c>
      <c r="H5" s="12" t="s">
        <v>6</v>
      </c>
      <c r="I5" s="30" t="str" cm="1">
        <f t="array" aca="1" ref="I5" ca="1">IF((INDIRECT("SCHEDULE!P"&amp;T5))&gt;0,(IF((INDIRECT("SCHEDULE!G"&amp;T5))&gt;(INDIRECT("SCHEDULE!J"&amp;T5)),(INDIRECT("SCHEDULE!F"&amp;T5)),(INDIRECT("SCHEDULE!I"&amp;T5)))),U5)</f>
        <v>PGP - Wildcats</v>
      </c>
      <c r="J5" s="12">
        <v>4</v>
      </c>
      <c r="K5" s="21"/>
      <c r="L5" s="73" t="s">
        <v>28</v>
      </c>
      <c r="M5" s="31" t="s">
        <v>29</v>
      </c>
      <c r="N5" s="12"/>
      <c r="O5" s="38"/>
      <c r="P5" s="38">
        <f>+G5+J5</f>
        <v>20</v>
      </c>
      <c r="Q5" s="38"/>
      <c r="R5" s="12" t="s">
        <v>7</v>
      </c>
      <c r="S5" s="12">
        <v>2</v>
      </c>
      <c r="T5" s="12">
        <v>3</v>
      </c>
      <c r="U5" s="12" t="s">
        <v>8</v>
      </c>
      <c r="V5" s="27"/>
      <c r="W5" s="53">
        <f t="shared" si="1"/>
        <v>4</v>
      </c>
      <c r="X5" s="54" t="s">
        <v>63</v>
      </c>
      <c r="Y5" s="71">
        <f>VLOOKUP($W5,'D27'!$J$9:$O$12,3,FALSE)</f>
        <v>0</v>
      </c>
      <c r="Z5" s="55" t="str">
        <f>VLOOKUP($W5,'D27'!$J$9:$O$12,6,FALSE)</f>
        <v>PGP-Novak Park</v>
      </c>
      <c r="AA5" s="38">
        <f t="shared" si="0"/>
        <v>1</v>
      </c>
    </row>
    <row r="6" spans="1:42" x14ac:dyDescent="0.35">
      <c r="A6" s="15"/>
      <c r="B6" s="16"/>
      <c r="C6" s="17"/>
      <c r="D6" s="18"/>
      <c r="E6" s="9"/>
      <c r="F6" s="2"/>
      <c r="G6" s="12"/>
      <c r="H6" s="12"/>
      <c r="I6" s="2"/>
      <c r="J6" s="12"/>
      <c r="K6" s="21"/>
      <c r="L6" s="73" t="s">
        <v>61</v>
      </c>
      <c r="M6" s="2"/>
      <c r="N6" s="12"/>
      <c r="O6" s="38"/>
      <c r="P6" s="38"/>
      <c r="Q6" s="38"/>
      <c r="R6" s="12"/>
      <c r="S6" s="12"/>
      <c r="T6" s="12"/>
      <c r="U6" s="12"/>
      <c r="W6" s="6"/>
      <c r="X6" s="7"/>
      <c r="Y6" s="6"/>
      <c r="Z6" s="7"/>
      <c r="AA6" s="6" t="str">
        <f>IF(Z6="","",COUNTIF(#REF!,$Z6))</f>
        <v/>
      </c>
    </row>
    <row r="7" spans="1:42" x14ac:dyDescent="0.35">
      <c r="A7" s="75" t="s">
        <v>9</v>
      </c>
      <c r="B7" s="76"/>
      <c r="C7" s="77"/>
      <c r="D7" s="28"/>
      <c r="E7" s="9"/>
      <c r="F7" s="2" t="str" cm="1">
        <f t="array" aca="1" ref="F7" ca="1">IF((INDIRECT("SCHEDULE!P"&amp;S7))&gt;0,(IF((INDIRECT("SCHEDULE!G"&amp;S7))&gt;(INDIRECT("SCHEDULE!J"&amp;S7)),(INDIRECT("SCHEDULE!F"&amp;S7)),(INDIRECT("SCHEDULE!I"&amp;S7)))),R7)</f>
        <v>LP - Gators</v>
      </c>
      <c r="G7" s="12"/>
      <c r="H7" s="12"/>
      <c r="I7" s="2"/>
      <c r="J7" s="12"/>
      <c r="K7" s="21"/>
      <c r="L7" s="12"/>
      <c r="M7" s="2"/>
      <c r="N7" s="12"/>
      <c r="O7" s="39"/>
      <c r="P7" s="38"/>
      <c r="Q7" s="39"/>
      <c r="R7" s="12" t="s">
        <v>9</v>
      </c>
      <c r="S7" s="12">
        <v>5</v>
      </c>
      <c r="T7" s="12"/>
      <c r="U7" s="12"/>
      <c r="W7" s="53"/>
      <c r="X7" s="56" t="s">
        <v>14</v>
      </c>
      <c r="Y7" s="53"/>
      <c r="Z7" s="56"/>
      <c r="AA7" s="53">
        <f>SUM(AA2:AA6)</f>
        <v>2</v>
      </c>
    </row>
    <row r="8" spans="1:42" s="35" customFormat="1" x14ac:dyDescent="0.35">
      <c r="A8" s="32"/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4"/>
      <c r="Q8" s="32"/>
      <c r="R8" s="32"/>
      <c r="S8" s="32"/>
      <c r="T8" s="32"/>
      <c r="U8" s="34"/>
      <c r="V8" s="32"/>
      <c r="W8" s="34"/>
      <c r="X8" s="34"/>
      <c r="Y8" s="32"/>
      <c r="Z8" s="34"/>
      <c r="AA8" s="34"/>
      <c r="AB8" s="34"/>
      <c r="AC8" s="32"/>
      <c r="AD8" s="34"/>
      <c r="AE8" s="34"/>
      <c r="AF8" s="34"/>
      <c r="AG8" s="32"/>
      <c r="AH8" s="32"/>
      <c r="AI8" s="34"/>
      <c r="AJ8" s="32"/>
      <c r="AK8" s="34"/>
      <c r="AL8" s="34"/>
      <c r="AM8" s="34"/>
      <c r="AN8" s="32"/>
      <c r="AO8" s="32"/>
      <c r="AP8" s="34"/>
    </row>
    <row r="9" spans="1:42" s="35" customFormat="1" x14ac:dyDescent="0.35">
      <c r="A9" s="32"/>
      <c r="B9" s="32"/>
      <c r="C9" s="33"/>
      <c r="D9" s="32"/>
      <c r="E9" s="32"/>
      <c r="F9" s="32"/>
      <c r="G9" s="32"/>
      <c r="H9" s="34"/>
      <c r="I9" s="34"/>
      <c r="J9" s="34"/>
      <c r="K9" s="34"/>
      <c r="L9" s="32"/>
      <c r="M9" s="34"/>
      <c r="N9" s="34"/>
      <c r="O9" s="32"/>
      <c r="P9" s="34"/>
      <c r="Q9" s="32"/>
      <c r="R9" s="32"/>
      <c r="S9" s="32"/>
      <c r="T9" s="32"/>
      <c r="U9" s="34"/>
      <c r="V9" s="32"/>
      <c r="W9" s="34"/>
      <c r="X9" s="34"/>
      <c r="Y9" s="32"/>
      <c r="Z9" s="34"/>
      <c r="AA9" s="34"/>
      <c r="AB9" s="34"/>
      <c r="AC9" s="32"/>
      <c r="AD9" s="34"/>
      <c r="AE9" s="34"/>
      <c r="AF9" s="34"/>
      <c r="AG9" s="32"/>
      <c r="AH9" s="32"/>
      <c r="AI9" s="34"/>
      <c r="AJ9" s="32"/>
      <c r="AK9" s="34"/>
      <c r="AL9" s="34"/>
      <c r="AM9" s="34"/>
      <c r="AN9" s="32"/>
      <c r="AO9" s="32"/>
      <c r="AP9" s="34"/>
    </row>
    <row r="10" spans="1:42" s="35" customFormat="1" x14ac:dyDescent="0.35">
      <c r="A10" s="32"/>
      <c r="B10" s="32"/>
      <c r="C10" s="33"/>
      <c r="D10" s="32"/>
      <c r="E10" s="32"/>
      <c r="F10" s="32"/>
      <c r="G10" s="32"/>
      <c r="H10" s="34"/>
      <c r="I10" s="34"/>
      <c r="J10" s="34"/>
      <c r="K10" s="34"/>
      <c r="L10" s="78" t="s">
        <v>32</v>
      </c>
      <c r="M10" s="78"/>
      <c r="N10" s="34"/>
      <c r="O10" s="32"/>
      <c r="P10" s="34"/>
      <c r="Q10" s="32"/>
      <c r="R10" s="32"/>
      <c r="S10" s="32"/>
      <c r="T10" s="32"/>
      <c r="U10" s="34"/>
      <c r="V10" s="32"/>
      <c r="W10" s="34"/>
      <c r="X10" s="34"/>
      <c r="Y10" s="32"/>
      <c r="Z10" s="34"/>
      <c r="AA10" s="34"/>
      <c r="AB10" s="34"/>
      <c r="AC10" s="32"/>
      <c r="AD10" s="34"/>
      <c r="AE10" s="34"/>
      <c r="AF10" s="34"/>
      <c r="AG10" s="32"/>
      <c r="AH10" s="32"/>
      <c r="AI10" s="34"/>
      <c r="AJ10" s="32"/>
      <c r="AK10" s="34"/>
      <c r="AL10" s="34"/>
      <c r="AM10" s="34"/>
      <c r="AN10" s="32"/>
      <c r="AO10" s="32"/>
      <c r="AP10" s="34"/>
    </row>
    <row r="11" spans="1:42" s="35" customFormat="1" x14ac:dyDescent="0.35">
      <c r="A11" s="32"/>
      <c r="B11" s="32"/>
      <c r="C11" s="33"/>
      <c r="D11" s="32"/>
      <c r="E11" s="34"/>
      <c r="F11" s="34"/>
      <c r="G11" s="32"/>
      <c r="H11" s="34"/>
      <c r="I11" s="34"/>
      <c r="J11" s="34"/>
      <c r="K11" s="34"/>
      <c r="L11" s="78"/>
      <c r="M11" s="78"/>
      <c r="N11" s="34"/>
      <c r="O11" s="32"/>
      <c r="P11" s="34"/>
      <c r="Q11" s="32"/>
      <c r="R11" s="32"/>
      <c r="S11" s="32"/>
      <c r="T11" s="32"/>
      <c r="U11" s="34"/>
      <c r="V11" s="32"/>
      <c r="W11" s="34"/>
      <c r="X11" s="34"/>
      <c r="Y11" s="32"/>
      <c r="Z11" s="34"/>
      <c r="AA11" s="34"/>
      <c r="AB11" s="34"/>
      <c r="AC11" s="32"/>
      <c r="AD11" s="34"/>
      <c r="AE11" s="34"/>
      <c r="AF11" s="34"/>
      <c r="AG11" s="32"/>
      <c r="AH11" s="32"/>
      <c r="AI11" s="34"/>
      <c r="AJ11" s="32"/>
      <c r="AK11" s="34"/>
      <c r="AL11" s="34"/>
      <c r="AM11" s="34"/>
      <c r="AN11" s="32"/>
      <c r="AO11" s="32"/>
      <c r="AP11" s="34"/>
    </row>
    <row r="12" spans="1:42" x14ac:dyDescent="0.35">
      <c r="C12" s="4"/>
      <c r="E12" s="4"/>
      <c r="F12" s="4"/>
      <c r="H12" s="4"/>
      <c r="I12" s="4"/>
      <c r="J12" s="4"/>
      <c r="K12" s="4"/>
      <c r="L12" s="4"/>
      <c r="M12" s="4"/>
      <c r="N12" s="4"/>
      <c r="O12" s="32"/>
      <c r="Q12" s="32"/>
      <c r="V12" s="4"/>
    </row>
    <row r="13" spans="1:42" x14ac:dyDescent="0.35">
      <c r="C13" s="4"/>
      <c r="E13" s="4"/>
      <c r="F13" s="4"/>
      <c r="H13" s="4"/>
      <c r="I13" s="4"/>
      <c r="J13" s="4"/>
      <c r="K13" s="4"/>
      <c r="L13" s="4"/>
      <c r="M13" s="4"/>
      <c r="N13" s="4"/>
      <c r="O13" s="32"/>
      <c r="Q13" s="32"/>
      <c r="V13" s="4"/>
    </row>
    <row r="14" spans="1:42" x14ac:dyDescent="0.35">
      <c r="C14" s="4"/>
      <c r="E14" s="4"/>
      <c r="F14" s="4"/>
      <c r="J14" s="4"/>
      <c r="K14" s="4"/>
      <c r="L14" s="4"/>
      <c r="M14" s="4"/>
      <c r="N14" s="4"/>
      <c r="O14" s="32"/>
      <c r="Q14" s="32"/>
      <c r="V14" s="4"/>
    </row>
    <row r="15" spans="1:42" x14ac:dyDescent="0.35">
      <c r="C15" s="4"/>
      <c r="E15" s="4"/>
      <c r="F15" s="4"/>
      <c r="J15" s="4"/>
      <c r="K15" s="4"/>
      <c r="L15" s="4"/>
      <c r="M15" s="4"/>
      <c r="N15" s="4"/>
      <c r="O15" s="32"/>
      <c r="Q15" s="32"/>
      <c r="V15" s="4"/>
    </row>
    <row r="16" spans="1:42" x14ac:dyDescent="0.35">
      <c r="C16" s="4"/>
      <c r="E16" s="4"/>
      <c r="F16" s="4"/>
      <c r="J16" s="4"/>
      <c r="K16" s="4"/>
      <c r="L16" s="4"/>
      <c r="M16" s="4"/>
      <c r="N16" s="4"/>
      <c r="O16" s="32"/>
      <c r="Q16" s="32"/>
      <c r="V16" s="4"/>
    </row>
    <row r="17" spans="3:22" x14ac:dyDescent="0.35">
      <c r="C17" s="4"/>
      <c r="E17" s="4"/>
      <c r="F17" s="4"/>
      <c r="J17" s="4"/>
      <c r="K17" s="4"/>
      <c r="L17" s="4"/>
      <c r="M17" s="4"/>
      <c r="N17" s="4"/>
      <c r="O17" s="32"/>
      <c r="Q17" s="32"/>
      <c r="V17" s="4"/>
    </row>
    <row r="18" spans="3:22" x14ac:dyDescent="0.35">
      <c r="C18" s="4"/>
      <c r="E18" s="4"/>
      <c r="F18" s="4"/>
      <c r="J18" s="4"/>
      <c r="K18" s="4"/>
      <c r="L18" s="4"/>
      <c r="M18" s="4"/>
      <c r="N18" s="4"/>
      <c r="O18" s="32"/>
      <c r="Q18" s="32"/>
      <c r="V18" s="4"/>
    </row>
    <row r="19" spans="3:22" x14ac:dyDescent="0.35">
      <c r="C19" s="4"/>
      <c r="E19" s="4"/>
      <c r="F19" s="4"/>
      <c r="J19" s="4"/>
      <c r="K19" s="4"/>
      <c r="L19" s="4"/>
      <c r="M19" s="4"/>
      <c r="N19" s="4"/>
      <c r="O19" s="32"/>
      <c r="Q19" s="32"/>
      <c r="V19" s="4"/>
    </row>
    <row r="20" spans="3:22" x14ac:dyDescent="0.35">
      <c r="C20" s="4"/>
      <c r="E20" s="4"/>
      <c r="F20" s="4"/>
      <c r="J20" s="4"/>
      <c r="K20" s="4"/>
      <c r="L20" s="4"/>
      <c r="M20" s="4"/>
      <c r="N20" s="4"/>
      <c r="O20" s="32"/>
      <c r="Q20" s="32"/>
      <c r="V20" s="4"/>
    </row>
    <row r="21" spans="3:22" x14ac:dyDescent="0.35">
      <c r="C21" s="4"/>
      <c r="E21" s="4"/>
      <c r="F21" s="4"/>
      <c r="O21" s="32"/>
      <c r="Q21" s="32"/>
    </row>
    <row r="22" spans="3:22" x14ac:dyDescent="0.35">
      <c r="C22" s="4"/>
      <c r="E22" s="4"/>
      <c r="F22" s="4"/>
      <c r="O22" s="32"/>
      <c r="Q22" s="32"/>
    </row>
    <row r="23" spans="3:22" x14ac:dyDescent="0.35">
      <c r="C23" s="4"/>
      <c r="E23" s="4"/>
      <c r="F23" s="4"/>
      <c r="O23" s="32"/>
      <c r="Q23" s="32"/>
    </row>
    <row r="24" spans="3:22" x14ac:dyDescent="0.35">
      <c r="C24" s="4"/>
      <c r="E24" s="4"/>
      <c r="F24" s="4"/>
      <c r="O24" s="32"/>
      <c r="Q24" s="32"/>
    </row>
    <row r="25" spans="3:22" x14ac:dyDescent="0.35">
      <c r="C25" s="4"/>
      <c r="E25" s="4"/>
      <c r="F25" s="4"/>
      <c r="O25" s="32"/>
      <c r="Q25" s="32"/>
    </row>
    <row r="26" spans="3:22" x14ac:dyDescent="0.35">
      <c r="O26" s="32"/>
      <c r="Q26" s="32"/>
    </row>
    <row r="27" spans="3:22" x14ac:dyDescent="0.35">
      <c r="O27" s="32"/>
      <c r="Q27" s="32"/>
    </row>
    <row r="28" spans="3:22" x14ac:dyDescent="0.35">
      <c r="O28" s="32"/>
      <c r="Q28" s="32"/>
    </row>
    <row r="29" spans="3:22" x14ac:dyDescent="0.35">
      <c r="O29" s="32"/>
      <c r="Q29" s="32"/>
    </row>
    <row r="30" spans="3:22" x14ac:dyDescent="0.35">
      <c r="O30" s="32"/>
      <c r="Q30" s="32"/>
    </row>
    <row r="31" spans="3:22" x14ac:dyDescent="0.35">
      <c r="O31" s="32"/>
      <c r="Q31" s="32"/>
    </row>
    <row r="32" spans="3:22" x14ac:dyDescent="0.35">
      <c r="O32" s="32"/>
      <c r="Q32" s="32"/>
    </row>
    <row r="33" spans="15:17" x14ac:dyDescent="0.35">
      <c r="O33" s="32"/>
      <c r="Q33" s="32"/>
    </row>
    <row r="34" spans="15:17" x14ac:dyDescent="0.35">
      <c r="O34" s="32"/>
      <c r="Q34" s="32"/>
    </row>
    <row r="35" spans="15:17" x14ac:dyDescent="0.35">
      <c r="O35" s="32"/>
      <c r="Q35" s="32"/>
    </row>
    <row r="36" spans="15:17" x14ac:dyDescent="0.35">
      <c r="O36" s="32"/>
      <c r="Q36" s="32"/>
    </row>
    <row r="37" spans="15:17" x14ac:dyDescent="0.35">
      <c r="O37" s="32"/>
      <c r="Q37" s="32"/>
    </row>
    <row r="38" spans="15:17" x14ac:dyDescent="0.35">
      <c r="O38" s="32"/>
      <c r="Q38" s="32"/>
    </row>
    <row r="39" spans="15:17" x14ac:dyDescent="0.35">
      <c r="O39" s="32"/>
      <c r="Q39" s="32"/>
    </row>
    <row r="40" spans="15:17" x14ac:dyDescent="0.35">
      <c r="O40" s="32"/>
      <c r="Q40" s="32"/>
    </row>
    <row r="41" spans="15:17" x14ac:dyDescent="0.35">
      <c r="O41" s="32"/>
      <c r="Q41" s="32"/>
    </row>
    <row r="42" spans="15:17" x14ac:dyDescent="0.35">
      <c r="O42" s="32"/>
      <c r="Q42" s="32"/>
    </row>
    <row r="43" spans="15:17" x14ac:dyDescent="0.35">
      <c r="O43" s="32"/>
      <c r="Q43" s="32"/>
    </row>
    <row r="44" spans="15:17" x14ac:dyDescent="0.35">
      <c r="O44" s="32"/>
      <c r="Q44" s="32"/>
    </row>
    <row r="45" spans="15:17" x14ac:dyDescent="0.35">
      <c r="O45" s="32"/>
      <c r="Q45" s="32"/>
    </row>
    <row r="46" spans="15:17" x14ac:dyDescent="0.35">
      <c r="O46" s="32"/>
      <c r="Q46" s="32"/>
    </row>
    <row r="47" spans="15:17" x14ac:dyDescent="0.35">
      <c r="O47" s="32"/>
      <c r="P47" s="32"/>
      <c r="Q47" s="32"/>
    </row>
  </sheetData>
  <mergeCells count="4">
    <mergeCell ref="F1:J1"/>
    <mergeCell ref="R1:U1"/>
    <mergeCell ref="A7:C7"/>
    <mergeCell ref="L10:M11"/>
  </mergeCells>
  <phoneticPr fontId="2" type="noConversion"/>
  <printOptions horizontalCentered="1"/>
  <pageMargins left="0" right="0" top="1" bottom="1" header="0.5" footer="0.5"/>
  <pageSetup scale="72" orientation="landscape" r:id="rId1"/>
  <headerFooter alignWithMargins="0"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49"/>
  <sheetViews>
    <sheetView tabSelected="1" workbookViewId="0">
      <selection activeCell="C10" sqref="C10"/>
    </sheetView>
  </sheetViews>
  <sheetFormatPr defaultColWidth="9.1328125" defaultRowHeight="13.15" x14ac:dyDescent="0.35"/>
  <cols>
    <col min="1" max="3" width="22.73046875" style="66" customWidth="1"/>
    <col min="4" max="4" width="27.1328125" style="66" customWidth="1"/>
    <col min="5" max="6" width="12.73046875" style="66" customWidth="1"/>
    <col min="7" max="16384" width="9.1328125" style="66"/>
  </cols>
  <sheetData>
    <row r="2" spans="1:4" x14ac:dyDescent="0.35">
      <c r="C2" s="64" t="s">
        <v>16</v>
      </c>
      <c r="D2" s="79" t="s">
        <v>17</v>
      </c>
    </row>
    <row r="3" spans="1:4" x14ac:dyDescent="0.35">
      <c r="C3" s="65" t="s">
        <v>18</v>
      </c>
      <c r="D3" s="79"/>
    </row>
    <row r="5" spans="1:4" x14ac:dyDescent="0.35">
      <c r="A5" s="67" t="str">
        <f>IF((SCHEDULE!$G2 + SCHEDULE!$J2)&lt;1,SCHEDULE!$F2,_xlfn.CONCAT(SCHEDULE!$F2," - ", SCHEDULE!$G2))</f>
        <v>Chester Valley - 12</v>
      </c>
    </row>
    <row r="6" spans="1:4" ht="11.85" customHeight="1" x14ac:dyDescent="0.35">
      <c r="A6" s="83" t="str">
        <f>_xlfn.CONCAT("(",SCHEDULE!$A2,") - ",TEXT(SCHEDULE!$C2,"DDD M/D")," ",TEXT(SCHEDULE!$D2,"H:MM AM/PM"),"
 (",SCHEDULE!$L2,")")</f>
        <v>(1) - Fri 6/6 7:00 PM
 (PGP-Novak Park)</v>
      </c>
      <c r="B6" s="67" t="str">
        <f ca="1">IF((SCHEDULE!$G5 + SCHEDULE!$J5)&lt;1,SCHEDULE!$F5,_xlfn.CONCAT(SCHEDULE!$F5," - ", SCHEDULE!$G5))</f>
        <v>LP - Gators - 16</v>
      </c>
    </row>
    <row r="7" spans="1:4" ht="11.85" customHeight="1" x14ac:dyDescent="0.35">
      <c r="A7" s="84"/>
      <c r="B7" s="80" t="str">
        <f>_xlfn.CONCAT("(",SCHEDULE!$A5,") - ",TEXT(SCHEDULE!$C5,"DDD M/D")," ",TEXT(SCHEDULE!$D5,"H:MM AM/PM"),"
 (",SCHEDULE!$L5,")")</f>
        <v>(3) - Sun 6/8 5:30 PM
 (LP-Palmer Park)</v>
      </c>
    </row>
    <row r="8" spans="1:4" ht="11.85" customHeight="1" x14ac:dyDescent="0.35">
      <c r="A8" s="67" t="str">
        <f>IF((SCHEDULE!$G2 + SCHEDULE!$J2)&lt;1,SCHEDULE!$I2,_xlfn.CONCAT(SCHEDULE!$I2," - ", SCHEDULE!$J2))</f>
        <v>LP - Gators - 21</v>
      </c>
      <c r="B8" s="81"/>
    </row>
    <row r="9" spans="1:4" ht="11.85" customHeight="1" x14ac:dyDescent="0.35">
      <c r="A9" s="67"/>
      <c r="B9" s="81"/>
    </row>
    <row r="10" spans="1:4" ht="11.85" customHeight="1" x14ac:dyDescent="0.35">
      <c r="A10" s="67"/>
      <c r="B10" s="81"/>
      <c r="C10" s="68" t="str">
        <f ca="1">+SCHEDULE!F7</f>
        <v>LP - Gators</v>
      </c>
    </row>
    <row r="11" spans="1:4" ht="11.85" customHeight="1" x14ac:dyDescent="0.35">
      <c r="B11" s="81"/>
      <c r="C11" s="63" t="str">
        <f ca="1">IF(C10="CHAMPION","","CHAMPION")</f>
        <v>CHAMPION</v>
      </c>
    </row>
    <row r="12" spans="1:4" ht="11.85" customHeight="1" x14ac:dyDescent="0.35">
      <c r="A12" s="67" t="str">
        <f>IF((SCHEDULE!$G3 + SCHEDULE!$J3)&lt;1,SCHEDULE!$F3,_xlfn.CONCAT(SCHEDULE!$F3," - ", SCHEDULE!$G3))</f>
        <v>Exton - 0</v>
      </c>
      <c r="B12" s="81"/>
    </row>
    <row r="13" spans="1:4" ht="11.85" customHeight="1" x14ac:dyDescent="0.35">
      <c r="A13" s="83" t="str">
        <f>_xlfn.CONCAT("(",SCHEDULE!$A3,") - ",TEXT(SCHEDULE!$C3,"DDD M/D")," ",TEXT(SCHEDULE!$D3,"H:MM AM/PM"),"
 (",SCHEDULE!$L3,")")</f>
        <v>(2) - Fri 6/6 N/A
 (N/A)</v>
      </c>
      <c r="B13" s="82"/>
    </row>
    <row r="14" spans="1:4" ht="11.85" customHeight="1" x14ac:dyDescent="0.35">
      <c r="A14" s="84"/>
      <c r="B14" s="67" t="str">
        <f ca="1">IF((SCHEDULE!$G5 + SCHEDULE!$J5)&lt;1,SCHEDULE!$I5,_xlfn.CONCAT(SCHEDULE!$I5," - ", SCHEDULE!$J5))</f>
        <v>PGP - Wildcats - 4</v>
      </c>
    </row>
    <row r="15" spans="1:4" ht="11.85" customHeight="1" x14ac:dyDescent="0.35">
      <c r="A15" s="67" t="str">
        <f>IF((SCHEDULE!$G3 + SCHEDULE!$J3)&lt;1,SCHEDULE!$I3,_xlfn.CONCAT(SCHEDULE!$I3," - ", SCHEDULE!$J3))</f>
        <v>PGP - Wildcats - 6</v>
      </c>
    </row>
    <row r="16" spans="1:4" ht="11.85" customHeight="1" x14ac:dyDescent="0.35"/>
    <row r="17" ht="11.85" customHeight="1" x14ac:dyDescent="0.35"/>
    <row r="18" ht="11.85" customHeight="1" x14ac:dyDescent="0.35"/>
    <row r="19" ht="11.85" customHeight="1" x14ac:dyDescent="0.35"/>
    <row r="20" ht="11.85" customHeight="1" x14ac:dyDescent="0.35"/>
    <row r="21" ht="11.85" customHeight="1" x14ac:dyDescent="0.35"/>
    <row r="22" ht="11.85" customHeight="1" x14ac:dyDescent="0.35"/>
    <row r="23" ht="11.85" customHeight="1" x14ac:dyDescent="0.35"/>
    <row r="24" ht="11.85" customHeight="1" x14ac:dyDescent="0.35"/>
    <row r="25" ht="11.85" customHeight="1" x14ac:dyDescent="0.35"/>
    <row r="26" ht="11.85" customHeight="1" x14ac:dyDescent="0.35"/>
    <row r="27" ht="11.85" customHeight="1" x14ac:dyDescent="0.35"/>
    <row r="28" ht="11.85" customHeight="1" x14ac:dyDescent="0.35"/>
    <row r="29" ht="11.85" customHeight="1" x14ac:dyDescent="0.35"/>
    <row r="30" ht="11.85" customHeight="1" x14ac:dyDescent="0.35"/>
    <row r="31" ht="11.85" customHeight="1" x14ac:dyDescent="0.35"/>
    <row r="32" ht="11.85" customHeight="1" x14ac:dyDescent="0.35"/>
    <row r="33" ht="11.85" customHeight="1" x14ac:dyDescent="0.35"/>
    <row r="34" ht="11.85" customHeight="1" x14ac:dyDescent="0.35"/>
    <row r="35" ht="11.85" customHeight="1" x14ac:dyDescent="0.35"/>
    <row r="36" ht="11.85" customHeight="1" x14ac:dyDescent="0.35"/>
    <row r="37" ht="11.85" customHeight="1" x14ac:dyDescent="0.35"/>
    <row r="38" ht="11.85" customHeight="1" x14ac:dyDescent="0.35"/>
    <row r="39" ht="11.85" customHeight="1" x14ac:dyDescent="0.35"/>
    <row r="40" ht="11.85" customHeight="1" x14ac:dyDescent="0.35"/>
    <row r="41" ht="11.85" customHeight="1" x14ac:dyDescent="0.35"/>
    <row r="42" ht="11.85" customHeight="1" x14ac:dyDescent="0.35"/>
    <row r="43" ht="11.85" customHeight="1" x14ac:dyDescent="0.35"/>
    <row r="44" ht="11.85" customHeight="1" x14ac:dyDescent="0.35"/>
    <row r="45" ht="11.85" customHeight="1" x14ac:dyDescent="0.35"/>
    <row r="46" ht="11.85" customHeight="1" x14ac:dyDescent="0.35"/>
    <row r="47" ht="11.85" customHeight="1" x14ac:dyDescent="0.35"/>
    <row r="48" ht="11.85" customHeight="1" x14ac:dyDescent="0.35"/>
    <row r="49" ht="11.85" customHeight="1" x14ac:dyDescent="0.35"/>
  </sheetData>
  <mergeCells count="4">
    <mergeCell ref="D2:D3"/>
    <mergeCell ref="B7:B13"/>
    <mergeCell ref="A13:A14"/>
    <mergeCell ref="A6:A7"/>
  </mergeCells>
  <phoneticPr fontId="2" type="noConversion"/>
  <printOptions horizontalCentered="1"/>
  <pageMargins left="0.25" right="0.25" top="0.5" bottom="0.5" header="0.25" footer="0.25"/>
  <pageSetup orientation="landscape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52D9-C26E-498B-84FC-86F8F487A3C3}">
  <dimension ref="A1:R19"/>
  <sheetViews>
    <sheetView zoomScale="80" zoomScaleNormal="8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J9" sqref="J9"/>
    </sheetView>
  </sheetViews>
  <sheetFormatPr defaultRowHeight="12.75" x14ac:dyDescent="0.35"/>
  <cols>
    <col min="1" max="1" width="9.86328125" style="4" bestFit="1" customWidth="1"/>
    <col min="2" max="2" width="3.73046875" style="4" bestFit="1" customWidth="1"/>
    <col min="3" max="3" width="22" style="4" bestFit="1" customWidth="1"/>
    <col min="4" max="4" width="13.1328125" style="29" bestFit="1" customWidth="1"/>
    <col min="5" max="5" width="13.73046875" style="4" bestFit="1" customWidth="1"/>
    <col min="6" max="6" width="10.59765625" style="4" bestFit="1" customWidth="1"/>
    <col min="7" max="7" width="15.265625" style="3" bestFit="1" customWidth="1"/>
    <col min="8" max="8" width="17.86328125" style="4" bestFit="1" customWidth="1"/>
    <col min="9" max="9" width="6.59765625" style="3" bestFit="1" customWidth="1"/>
    <col min="10" max="11" width="22" style="3" bestFit="1" customWidth="1"/>
    <col min="12" max="12" width="16.73046875" style="3" bestFit="1" customWidth="1"/>
    <col min="13" max="13" width="24.3984375" style="3" bestFit="1" customWidth="1"/>
    <col min="14" max="14" width="13.73046875" style="3" bestFit="1" customWidth="1"/>
    <col min="15" max="15" width="20.1328125" style="3" bestFit="1" customWidth="1"/>
    <col min="16" max="16" width="16.59765625" style="3" bestFit="1" customWidth="1"/>
    <col min="17" max="17" width="15.59765625" style="3" bestFit="1" customWidth="1"/>
    <col min="18" max="18" width="8" style="3" bestFit="1" customWidth="1"/>
  </cols>
  <sheetData>
    <row r="1" spans="1:18" ht="14.25" x14ac:dyDescent="0.35">
      <c r="A1" s="13" t="str">
        <f>+SCHEDULE!A1</f>
        <v>G #</v>
      </c>
      <c r="B1" s="13" t="s">
        <v>52</v>
      </c>
      <c r="C1" s="13" t="str">
        <f>+SCHEDULE!B1</f>
        <v>Day</v>
      </c>
      <c r="D1" s="13" t="str">
        <f>+SCHEDULE!C1</f>
        <v>Date</v>
      </c>
      <c r="E1" s="13" t="str">
        <f>+SCHEDULE!D1</f>
        <v>Time</v>
      </c>
      <c r="F1" s="41"/>
      <c r="G1" s="85" t="str">
        <f>+SCHEDULE!F1</f>
        <v>Teams &amp; Scores</v>
      </c>
      <c r="H1" s="86"/>
      <c r="I1" s="86"/>
      <c r="J1" s="86"/>
      <c r="K1" s="87"/>
      <c r="L1" s="13" t="str">
        <f>+SCHEDULE!L1</f>
        <v>Host/Park/Field</v>
      </c>
      <c r="M1" s="13" t="str">
        <f>+SCHEDULE!M1</f>
        <v>Umpire(s)</v>
      </c>
      <c r="N1" s="13" t="s">
        <v>53</v>
      </c>
      <c r="O1" s="13" t="s">
        <v>54</v>
      </c>
      <c r="P1" s="13" t="s">
        <v>55</v>
      </c>
      <c r="Q1" s="13" t="s">
        <v>56</v>
      </c>
      <c r="R1" s="13" t="s">
        <v>57</v>
      </c>
    </row>
    <row r="2" spans="1:18" ht="14.25" x14ac:dyDescent="0.35">
      <c r="A2" s="15" t="str">
        <f>CONCATENATE($C$19,B2)</f>
        <v>SB-MAJ-1</v>
      </c>
      <c r="B2" s="15">
        <f>+SCHEDULE!A2</f>
        <v>1</v>
      </c>
      <c r="C2" s="16">
        <f>+SCHEDULE!B2</f>
        <v>45814</v>
      </c>
      <c r="D2" s="17">
        <f>+SCHEDULE!C2</f>
        <v>45814</v>
      </c>
      <c r="E2" s="18">
        <f>+SCHEDULE!D2</f>
        <v>0.79166666666666663</v>
      </c>
      <c r="F2" s="18"/>
      <c r="G2" s="20" t="str">
        <f>+SCHEDULE!F2</f>
        <v>Chester Valley</v>
      </c>
      <c r="H2" s="12">
        <f>+SCHEDULE!G2</f>
        <v>12</v>
      </c>
      <c r="I2" s="12" t="str">
        <f>+SCHEDULE!H2</f>
        <v>vs</v>
      </c>
      <c r="J2" s="20" t="str">
        <f>+SCHEDULE!I2</f>
        <v>LP - Gators</v>
      </c>
      <c r="K2" s="12">
        <f>+SCHEDULE!J2</f>
        <v>21</v>
      </c>
      <c r="L2" s="12" t="str">
        <f>+SCHEDULE!L2</f>
        <v>PGP-Novak Park</v>
      </c>
      <c r="M2" s="12" t="str">
        <f>+SCHEDULE!M2</f>
        <v>Local Umpires</v>
      </c>
      <c r="N2" s="70" t="s">
        <v>58</v>
      </c>
      <c r="O2" s="12" t="s">
        <v>16</v>
      </c>
      <c r="P2" s="12" t="s">
        <v>59</v>
      </c>
      <c r="Q2" s="12"/>
      <c r="R2" s="12"/>
    </row>
    <row r="3" spans="1:18" ht="14.25" x14ac:dyDescent="0.35">
      <c r="A3" s="15" t="str">
        <f>CONCATENATE($C$19,B3)</f>
        <v>SB-MAJ-2</v>
      </c>
      <c r="B3" s="15">
        <f>+SCHEDULE!A3</f>
        <v>2</v>
      </c>
      <c r="C3" s="16">
        <f>+SCHEDULE!B3</f>
        <v>45814</v>
      </c>
      <c r="D3" s="17">
        <f>+SCHEDULE!C3</f>
        <v>45814</v>
      </c>
      <c r="E3" s="18" t="str">
        <f>+SCHEDULE!D3</f>
        <v>N/A</v>
      </c>
      <c r="F3" s="18"/>
      <c r="G3" s="20" t="str">
        <f>+SCHEDULE!F3</f>
        <v>Exton</v>
      </c>
      <c r="H3" s="12">
        <f>+SCHEDULE!G3</f>
        <v>0</v>
      </c>
      <c r="I3" s="12" t="str">
        <f>+SCHEDULE!H3</f>
        <v>vs</v>
      </c>
      <c r="J3" s="20" t="str">
        <f>+SCHEDULE!I3</f>
        <v>PGP - Wildcats</v>
      </c>
      <c r="K3" s="12">
        <f>+SCHEDULE!J3</f>
        <v>6</v>
      </c>
      <c r="L3" s="12" t="str">
        <f>+SCHEDULE!L3</f>
        <v>N/A</v>
      </c>
      <c r="M3" s="12" t="str">
        <f>+SCHEDULE!M3</f>
        <v>N/A</v>
      </c>
      <c r="N3" s="70" t="s">
        <v>58</v>
      </c>
      <c r="O3" s="12" t="s">
        <v>16</v>
      </c>
      <c r="P3" s="12" t="s">
        <v>59</v>
      </c>
      <c r="Q3" s="12"/>
      <c r="R3" s="12"/>
    </row>
    <row r="4" spans="1:18" ht="14.25" x14ac:dyDescent="0.35">
      <c r="A4" s="15" t="str">
        <f>CONCATENATE($C$19,B4)</f>
        <v>SB-MAJ-3</v>
      </c>
      <c r="B4" s="15">
        <f>+SCHEDULE!A5</f>
        <v>3</v>
      </c>
      <c r="C4" s="23">
        <f>+SCHEDULE!B5</f>
        <v>45816</v>
      </c>
      <c r="D4" s="24">
        <f>+SCHEDULE!C5</f>
        <v>45816</v>
      </c>
      <c r="E4" s="25">
        <f>+SCHEDULE!D5</f>
        <v>0.72916666666666663</v>
      </c>
      <c r="F4" s="18"/>
      <c r="G4" s="30" t="str">
        <f ca="1">+SCHEDULE!F5</f>
        <v>LP - Gators</v>
      </c>
      <c r="H4" s="12">
        <f>+SCHEDULE!G5</f>
        <v>16</v>
      </c>
      <c r="I4" s="12" t="str">
        <f>+SCHEDULE!H5</f>
        <v>vs</v>
      </c>
      <c r="J4" s="30" t="str">
        <f ca="1">+SCHEDULE!I5</f>
        <v>PGP - Wildcats</v>
      </c>
      <c r="K4" s="12">
        <f>+SCHEDULE!J5</f>
        <v>4</v>
      </c>
      <c r="L4" s="12" t="str">
        <f>+SCHEDULE!L5</f>
        <v>LP-Palmer Park</v>
      </c>
      <c r="M4" s="57" t="str">
        <f>+SCHEDULE!M5</f>
        <v>Assigned by 
D27 Gary Hall</v>
      </c>
      <c r="N4" s="70" t="s">
        <v>58</v>
      </c>
      <c r="O4" s="12" t="s">
        <v>16</v>
      </c>
      <c r="P4" s="12" t="s">
        <v>59</v>
      </c>
      <c r="Q4" s="12" t="s">
        <v>56</v>
      </c>
      <c r="R4" s="12"/>
    </row>
    <row r="5" spans="1:18" x14ac:dyDescent="0.35">
      <c r="D5" s="4"/>
      <c r="G5" s="4"/>
    </row>
    <row r="6" spans="1:18" x14ac:dyDescent="0.35">
      <c r="D6" s="4"/>
      <c r="G6" s="4"/>
    </row>
    <row r="7" spans="1:18" x14ac:dyDescent="0.35">
      <c r="D7" s="4"/>
      <c r="G7" s="4"/>
    </row>
    <row r="8" spans="1:18" ht="14.25" x14ac:dyDescent="0.35">
      <c r="A8"/>
      <c r="B8" s="42" t="s">
        <v>11</v>
      </c>
      <c r="C8" s="42" t="s">
        <v>12</v>
      </c>
      <c r="D8" s="42" t="s">
        <v>33</v>
      </c>
      <c r="E8" s="42" t="s">
        <v>34</v>
      </c>
      <c r="F8" s="42" t="s">
        <v>35</v>
      </c>
      <c r="G8" s="42" t="s">
        <v>36</v>
      </c>
      <c r="H8" s="46" t="s">
        <v>13</v>
      </c>
      <c r="I8" s="42" t="s">
        <v>37</v>
      </c>
      <c r="J8" s="42" t="s">
        <v>19</v>
      </c>
      <c r="K8" s="42" t="str">
        <f>+C8</f>
        <v>Team</v>
      </c>
      <c r="L8" s="42" t="s">
        <v>38</v>
      </c>
      <c r="M8" s="42" t="str">
        <f>+D8</f>
        <v>Manager</v>
      </c>
      <c r="N8" s="42" t="str">
        <f>+E8</f>
        <v>Email Address</v>
      </c>
      <c r="O8" s="42" t="str">
        <f>+H8</f>
        <v>Park</v>
      </c>
      <c r="P8"/>
      <c r="Q8"/>
      <c r="R8"/>
    </row>
    <row r="9" spans="1:18" ht="14.25" x14ac:dyDescent="0.35">
      <c r="A9"/>
      <c r="B9" s="43">
        <v>1</v>
      </c>
      <c r="C9" s="51" t="s">
        <v>22</v>
      </c>
      <c r="D9" s="47" t="s">
        <v>44</v>
      </c>
      <c r="E9" s="47"/>
      <c r="F9" s="44"/>
      <c r="G9" s="44" t="s">
        <v>39</v>
      </c>
      <c r="H9" s="47" t="s">
        <v>28</v>
      </c>
      <c r="I9" s="45">
        <v>10.039999999999999</v>
      </c>
      <c r="J9" s="52">
        <f>RANK($I9,I$9:I$12,1)</f>
        <v>2</v>
      </c>
      <c r="K9" s="49" t="str">
        <f>+C9</f>
        <v>Lower Perk</v>
      </c>
      <c r="L9" s="49"/>
      <c r="M9" s="43" t="str">
        <f>+D9</f>
        <v>LP Manager</v>
      </c>
      <c r="N9" s="43">
        <f>+E9</f>
        <v>0</v>
      </c>
      <c r="O9" s="49" t="str">
        <f>IF(H9&lt;&gt;"",H9,"")</f>
        <v>LP-Palmer Park</v>
      </c>
      <c r="P9"/>
      <c r="Q9"/>
      <c r="R9"/>
    </row>
    <row r="10" spans="1:18" ht="14.25" x14ac:dyDescent="0.35">
      <c r="A10"/>
      <c r="B10" s="43">
        <f>+B9+1</f>
        <v>2</v>
      </c>
      <c r="C10" s="51" t="s">
        <v>23</v>
      </c>
      <c r="D10" s="47" t="s">
        <v>45</v>
      </c>
      <c r="E10" s="47"/>
      <c r="F10" s="44"/>
      <c r="G10" s="44" t="s">
        <v>41</v>
      </c>
      <c r="H10" s="47" t="s">
        <v>26</v>
      </c>
      <c r="I10" s="45">
        <v>12.03</v>
      </c>
      <c r="J10" s="52">
        <f t="shared" ref="J10:J12" si="0">RANK($I10,I$9:I$12,1)</f>
        <v>4</v>
      </c>
      <c r="K10" s="49" t="str">
        <f t="shared" ref="K10:K12" si="1">+C10</f>
        <v>Pottsgrove-Pottstown</v>
      </c>
      <c r="L10" s="49"/>
      <c r="M10" s="43" t="str">
        <f t="shared" ref="M10:M12" si="2">+D10</f>
        <v>PGP Manager</v>
      </c>
      <c r="N10" s="43">
        <f t="shared" ref="N10:N12" si="3">+E10</f>
        <v>0</v>
      </c>
      <c r="O10" s="49" t="str">
        <f t="shared" ref="O10:O12" si="4">IF(H10&lt;&gt;"",H10,"")</f>
        <v>PGP-Novak Park</v>
      </c>
      <c r="P10"/>
      <c r="Q10"/>
      <c r="R10"/>
    </row>
    <row r="11" spans="1:18" ht="14.25" x14ac:dyDescent="0.35">
      <c r="A11"/>
      <c r="B11" s="43">
        <f>+B10+1</f>
        <v>3</v>
      </c>
      <c r="C11" s="51" t="s">
        <v>24</v>
      </c>
      <c r="D11" s="47" t="s">
        <v>46</v>
      </c>
      <c r="E11" s="47"/>
      <c r="F11" s="44"/>
      <c r="G11" s="44" t="s">
        <v>40</v>
      </c>
      <c r="H11" s="47" t="s">
        <v>43</v>
      </c>
      <c r="I11" s="45">
        <v>10.029999999999999</v>
      </c>
      <c r="J11" s="52">
        <f t="shared" si="0"/>
        <v>1</v>
      </c>
      <c r="K11" s="49" t="str">
        <f t="shared" si="1"/>
        <v>Chester Valley</v>
      </c>
      <c r="L11" s="49"/>
      <c r="M11" s="43" t="str">
        <f t="shared" si="2"/>
        <v>CV Manager</v>
      </c>
      <c r="N11" s="43">
        <f t="shared" si="3"/>
        <v>0</v>
      </c>
      <c r="O11" s="49" t="str">
        <f t="shared" si="4"/>
        <v>CV-Monument Park</v>
      </c>
      <c r="P11"/>
      <c r="Q11"/>
      <c r="R11"/>
    </row>
    <row r="12" spans="1:18" ht="14.25" x14ac:dyDescent="0.35">
      <c r="A12"/>
      <c r="B12" s="43">
        <f>+B11+1</f>
        <v>4</v>
      </c>
      <c r="C12" s="51" t="s">
        <v>25</v>
      </c>
      <c r="D12" s="47" t="s">
        <v>47</v>
      </c>
      <c r="E12" s="47"/>
      <c r="F12" s="44"/>
      <c r="G12" s="44" t="s">
        <v>42</v>
      </c>
      <c r="H12" s="47" t="s">
        <v>27</v>
      </c>
      <c r="I12" s="45">
        <v>10.119999999999999</v>
      </c>
      <c r="J12" s="52">
        <f t="shared" si="0"/>
        <v>3</v>
      </c>
      <c r="K12" s="49" t="str">
        <f t="shared" si="1"/>
        <v>Exton</v>
      </c>
      <c r="L12" s="49"/>
      <c r="M12" s="43" t="str">
        <f t="shared" si="2"/>
        <v>EXT Manager</v>
      </c>
      <c r="N12" s="43">
        <f t="shared" si="3"/>
        <v>0</v>
      </c>
      <c r="O12" s="49" t="str">
        <f t="shared" si="4"/>
        <v>EX-Manor Park</v>
      </c>
      <c r="P12"/>
      <c r="Q12"/>
      <c r="R12"/>
    </row>
    <row r="13" spans="1:18" ht="14.25" x14ac:dyDescent="0.35">
      <c r="A13"/>
      <c r="B13" s="40"/>
      <c r="C13" s="58"/>
      <c r="D13" s="59"/>
      <c r="E13" s="59"/>
      <c r="F13" s="60"/>
      <c r="G13" s="60"/>
      <c r="H13" s="59"/>
      <c r="I13" s="61"/>
      <c r="J13" s="61"/>
      <c r="K13" s="62"/>
      <c r="L13" s="49" t="str">
        <f t="shared" ref="L13" si="5">_xlfn.CONCAT($G13,$C$18)</f>
        <v>-D27-SB-MAJ</v>
      </c>
      <c r="M13" s="40"/>
      <c r="N13" s="40"/>
      <c r="O13" s="62"/>
      <c r="P13"/>
      <c r="Q13"/>
      <c r="R13"/>
    </row>
    <row r="14" spans="1:18" ht="14.25" x14ac:dyDescent="0.35">
      <c r="A14"/>
      <c r="B14" s="40"/>
      <c r="C14" s="58"/>
      <c r="D14" s="59"/>
      <c r="E14" s="59"/>
      <c r="F14" s="60"/>
      <c r="G14" s="60"/>
      <c r="H14" s="59"/>
      <c r="I14" s="61"/>
      <c r="J14" s="61"/>
      <c r="K14" s="62"/>
      <c r="L14" s="62"/>
      <c r="M14" s="40"/>
      <c r="N14" s="40"/>
      <c r="O14" s="62"/>
      <c r="P14"/>
      <c r="Q14"/>
      <c r="R14"/>
    </row>
    <row r="15" spans="1:18" ht="14.25" x14ac:dyDescent="0.35">
      <c r="A15"/>
      <c r="B15" s="40"/>
      <c r="C15" s="58"/>
      <c r="D15" s="59"/>
      <c r="E15" s="59"/>
      <c r="F15" s="60"/>
      <c r="G15" s="60"/>
      <c r="H15" s="59"/>
      <c r="I15" s="61"/>
      <c r="J15" s="61"/>
      <c r="K15" s="62"/>
      <c r="L15" s="62"/>
      <c r="M15" s="40"/>
      <c r="N15" s="40"/>
      <c r="O15" s="62"/>
      <c r="P15"/>
      <c r="Q15"/>
      <c r="R15"/>
    </row>
    <row r="16" spans="1:18" x14ac:dyDescent="0.35">
      <c r="A16"/>
      <c r="B16"/>
      <c r="C16"/>
      <c r="D16"/>
      <c r="E16"/>
      <c r="F16"/>
      <c r="G16"/>
      <c r="H16" s="48"/>
      <c r="I16"/>
      <c r="J16"/>
      <c r="K16"/>
      <c r="L16"/>
      <c r="M16"/>
      <c r="N16"/>
      <c r="O16"/>
      <c r="P16"/>
      <c r="Q16"/>
      <c r="R16"/>
    </row>
    <row r="17" spans="3:8" customFormat="1" x14ac:dyDescent="0.35">
      <c r="H17" s="48"/>
    </row>
    <row r="18" spans="3:8" customFormat="1" ht="14.25" x14ac:dyDescent="0.35">
      <c r="C18" s="50" t="s">
        <v>48</v>
      </c>
      <c r="D18" s="69" t="s">
        <v>49</v>
      </c>
      <c r="H18" s="48"/>
    </row>
    <row r="19" spans="3:8" customFormat="1" ht="14.25" x14ac:dyDescent="0.35">
      <c r="C19" s="50" t="s">
        <v>51</v>
      </c>
      <c r="D19" s="69" t="s">
        <v>50</v>
      </c>
      <c r="H19" s="48"/>
    </row>
  </sheetData>
  <mergeCells count="1">
    <mergeCell ref="G1:K1"/>
  </mergeCells>
  <conditionalFormatting sqref="N2:N4">
    <cfRule type="cellIs" dxfId="1" priority="1" operator="equal">
      <formula>"Softball"</formula>
    </cfRule>
    <cfRule type="cellIs" dxfId="0" priority="2" operator="equal">
      <formula>"Baseball"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BRACKET</vt:lpstr>
      <vt:lpstr>D27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2025-06-14T03:24:07Z</cp:lastPrinted>
  <dcterms:created xsi:type="dcterms:W3CDTF">2005-05-15T21:01:56Z</dcterms:created>
  <dcterms:modified xsi:type="dcterms:W3CDTF">2025-06-14T03:24:11Z</dcterms:modified>
</cp:coreProperties>
</file>