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movable Disk\JB_Flash_Drive\Jeff\ELL_2023\PA_Dist_27\All_Stars\Schedules\Special Games\"/>
    </mc:Choice>
  </mc:AlternateContent>
  <xr:revisionPtr revIDLastSave="0" documentId="13_ncr:1_{B796773F-66E5-406F-9BF4-E6AE5470F282}" xr6:coauthVersionLast="47" xr6:coauthVersionMax="47" xr10:uidLastSave="{00000000-0000-0000-0000-000000000000}"/>
  <bookViews>
    <workbookView xWindow="-120" yWindow="-120" windowWidth="29040" windowHeight="15840" xr2:uid="{85C8BFC6-F207-4425-B470-3860F83D01EA}"/>
  </bookViews>
  <sheets>
    <sheet name="D27 John Klein - RED" sheetId="1" r:id="rId1"/>
  </sheets>
  <definedNames>
    <definedName name="_xlnm._FilterDatabase" localSheetId="0" hidden="1">'D27 John Klein - RED'!$A$3:$BZ$26</definedName>
    <definedName name="_xlnm.Print_Titles" localSheetId="0">'D27 John Klein - RED'!$1:$3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H28" i="1" l="1"/>
  <c r="H32" i="1"/>
  <c r="B30" i="1"/>
  <c r="D30" i="1"/>
  <c r="D24" i="1" l="1"/>
  <c r="AH9" i="1" l="1"/>
  <c r="AH8" i="1"/>
  <c r="AH7" i="1"/>
  <c r="AH6" i="1"/>
  <c r="AH5" i="1"/>
  <c r="AH4" i="1"/>
  <c r="AE9" i="1" l="1"/>
  <c r="AE8" i="1"/>
  <c r="AE7" i="1"/>
  <c r="AE6" i="1"/>
  <c r="AE5" i="1"/>
  <c r="AE4" i="1"/>
  <c r="AF9" i="1" l="1"/>
  <c r="AF8" i="1"/>
  <c r="AF7" i="1"/>
  <c r="AF6" i="1"/>
  <c r="AF5" i="1"/>
  <c r="AF4" i="1"/>
  <c r="D21" i="1"/>
  <c r="D20" i="1"/>
  <c r="D19" i="1"/>
  <c r="D18" i="1"/>
  <c r="D17" i="1"/>
  <c r="D16" i="1"/>
  <c r="D15" i="1"/>
  <c r="D14" i="1"/>
  <c r="D13" i="1"/>
  <c r="K20" i="1" l="1"/>
  <c r="K16" i="1"/>
  <c r="K21" i="1"/>
  <c r="K8" i="1"/>
  <c r="K4" i="1"/>
  <c r="K9" i="1"/>
  <c r="K17" i="1"/>
  <c r="K5" i="1"/>
  <c r="K6" i="1"/>
  <c r="K14" i="1"/>
  <c r="H10" i="1"/>
  <c r="K15" i="1"/>
  <c r="H11" i="1"/>
  <c r="H19" i="1"/>
  <c r="K18" i="1"/>
  <c r="H7" i="1"/>
  <c r="H12" i="1"/>
  <c r="H20" i="1"/>
  <c r="K13" i="1"/>
  <c r="H8" i="1"/>
  <c r="H16" i="1"/>
  <c r="H21" i="1"/>
  <c r="H4" i="1"/>
  <c r="H9" i="1"/>
  <c r="H17" i="1"/>
  <c r="H5" i="1"/>
  <c r="K10" i="1"/>
  <c r="H13" i="1"/>
  <c r="H18" i="1"/>
  <c r="H6" i="1"/>
  <c r="K11" i="1"/>
  <c r="H14" i="1"/>
  <c r="K19" i="1"/>
  <c r="K7" i="1"/>
  <c r="K12" i="1"/>
  <c r="H15" i="1"/>
  <c r="D26" i="1"/>
  <c r="B26" i="1"/>
  <c r="B25" i="1"/>
  <c r="B24" i="1"/>
  <c r="B4" i="1"/>
  <c r="D25" i="1"/>
  <c r="D9" i="1"/>
  <c r="D8" i="1"/>
  <c r="D7" i="1"/>
  <c r="AV3" i="1"/>
  <c r="BC3" i="1" s="1"/>
  <c r="BJ3" i="1" s="1"/>
  <c r="BQ3" i="1" s="1"/>
  <c r="BX3" i="1" s="1"/>
  <c r="AU3" i="1"/>
  <c r="BB3" i="1" s="1"/>
  <c r="BI3" i="1" s="1"/>
  <c r="BP3" i="1" s="1"/>
  <c r="BW3" i="1" s="1"/>
  <c r="AT3" i="1"/>
  <c r="BA3" i="1" s="1"/>
  <c r="BH3" i="1" s="1"/>
  <c r="BO3" i="1" s="1"/>
  <c r="BV3" i="1" s="1"/>
  <c r="AS3" i="1"/>
  <c r="AZ3" i="1" s="1"/>
  <c r="BG3" i="1" s="1"/>
  <c r="BN3" i="1" s="1"/>
  <c r="BU3" i="1" s="1"/>
  <c r="AR3" i="1"/>
  <c r="AY3" i="1" s="1"/>
  <c r="BF3" i="1" s="1"/>
  <c r="BM3" i="1" s="1"/>
  <c r="BT3" i="1" s="1"/>
  <c r="AQ3" i="1"/>
  <c r="AX3" i="1" s="1"/>
  <c r="BE3" i="1" s="1"/>
  <c r="BL3" i="1" s="1"/>
  <c r="BS3" i="1" s="1"/>
  <c r="D6" i="1"/>
  <c r="A5" i="1"/>
  <c r="D5" i="1"/>
  <c r="BS1" i="1"/>
  <c r="BL1" i="1"/>
  <c r="BE1" i="1"/>
  <c r="AX1" i="1"/>
  <c r="AQ1" i="1"/>
  <c r="AJ1" i="1"/>
  <c r="U5" i="1" l="1"/>
  <c r="U4" i="1"/>
  <c r="U8" i="1"/>
  <c r="B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U9" i="1"/>
  <c r="U7" i="1"/>
  <c r="U6" i="1"/>
  <c r="AM21" i="1"/>
  <c r="AJ20" i="1"/>
  <c r="AJ19" i="1"/>
  <c r="AJ21" i="1"/>
  <c r="AN18" i="1"/>
  <c r="AM16" i="1"/>
  <c r="AM18" i="1"/>
  <c r="AN17" i="1"/>
  <c r="AM17" i="1"/>
  <c r="AN16" i="1"/>
  <c r="AJ18" i="1"/>
  <c r="AJ16" i="1"/>
  <c r="AJ17" i="1"/>
  <c r="AN19" i="1"/>
  <c r="AN20" i="1"/>
  <c r="AM19" i="1"/>
  <c r="AN21" i="1"/>
  <c r="AM20" i="1"/>
  <c r="AQ12" i="1"/>
  <c r="AW12" i="1" s="1"/>
  <c r="AQ17" i="1"/>
  <c r="AU19" i="1"/>
  <c r="AT19" i="1"/>
  <c r="AU17" i="1"/>
  <c r="AT16" i="1"/>
  <c r="AU21" i="1"/>
  <c r="AT20" i="1"/>
  <c r="AT21" i="1"/>
  <c r="AQ18" i="1"/>
  <c r="AQ16" i="1"/>
  <c r="AU20" i="1"/>
  <c r="AT18" i="1"/>
  <c r="AQ19" i="1"/>
  <c r="AQ20" i="1"/>
  <c r="AQ21" i="1"/>
  <c r="AT17" i="1"/>
  <c r="AU18" i="1"/>
  <c r="AU16" i="1"/>
  <c r="BB21" i="1"/>
  <c r="BA19" i="1"/>
  <c r="BA21" i="1"/>
  <c r="AX20" i="1"/>
  <c r="AX21" i="1"/>
  <c r="AX19" i="1"/>
  <c r="BA16" i="1"/>
  <c r="BB16" i="1"/>
  <c r="BA18" i="1"/>
  <c r="BB17" i="1"/>
  <c r="BA17" i="1"/>
  <c r="BB18" i="1"/>
  <c r="AX17" i="1"/>
  <c r="BB19" i="1"/>
  <c r="BB20" i="1"/>
  <c r="AX18" i="1"/>
  <c r="AX16" i="1"/>
  <c r="BA20" i="1"/>
  <c r="BE21" i="1"/>
  <c r="BI16" i="1"/>
  <c r="BI17" i="1"/>
  <c r="BH17" i="1"/>
  <c r="BH16" i="1"/>
  <c r="BE18" i="1"/>
  <c r="BI20" i="1"/>
  <c r="BI18" i="1"/>
  <c r="BE17" i="1"/>
  <c r="BE16" i="1"/>
  <c r="BH18" i="1"/>
  <c r="BI19" i="1"/>
  <c r="BH20" i="1"/>
  <c r="BH19" i="1"/>
  <c r="BE20" i="1"/>
  <c r="BI21" i="1"/>
  <c r="BH21" i="1"/>
  <c r="BE19" i="1"/>
  <c r="BP12" i="1"/>
  <c r="BL17" i="1"/>
  <c r="BO18" i="1"/>
  <c r="BO16" i="1"/>
  <c r="BP19" i="1"/>
  <c r="BP20" i="1"/>
  <c r="BO19" i="1"/>
  <c r="BP21" i="1"/>
  <c r="BO21" i="1"/>
  <c r="BL18" i="1"/>
  <c r="BO20" i="1"/>
  <c r="BL19" i="1"/>
  <c r="BL20" i="1"/>
  <c r="BL16" i="1"/>
  <c r="BL21" i="1"/>
  <c r="BP17" i="1"/>
  <c r="BO17" i="1"/>
  <c r="BP18" i="1"/>
  <c r="BP16" i="1"/>
  <c r="BW11" i="1"/>
  <c r="BS20" i="1"/>
  <c r="BW21" i="1"/>
  <c r="BS19" i="1"/>
  <c r="BV21" i="1"/>
  <c r="BS21" i="1"/>
  <c r="BV17" i="1"/>
  <c r="BS17" i="1"/>
  <c r="BW18" i="1"/>
  <c r="BV18" i="1"/>
  <c r="BW17" i="1"/>
  <c r="BW16" i="1"/>
  <c r="BV19" i="1"/>
  <c r="BV16" i="1"/>
  <c r="BW20" i="1"/>
  <c r="BS16" i="1"/>
  <c r="BV20" i="1"/>
  <c r="BS18" i="1"/>
  <c r="BW19" i="1"/>
  <c r="BA13" i="1"/>
  <c r="BH15" i="1"/>
  <c r="AU13" i="1"/>
  <c r="AU15" i="1"/>
  <c r="BI13" i="1"/>
  <c r="AQ14" i="1"/>
  <c r="AQ15" i="1"/>
  <c r="BE15" i="1"/>
  <c r="BE13" i="1"/>
  <c r="BH14" i="1"/>
  <c r="BI14" i="1"/>
  <c r="AJ13" i="1"/>
  <c r="AN14" i="1"/>
  <c r="BE14" i="1"/>
  <c r="BK14" i="1" s="1"/>
  <c r="AT15" i="1"/>
  <c r="BI15" i="1"/>
  <c r="BP13" i="1"/>
  <c r="BV14" i="1"/>
  <c r="BL15" i="1"/>
  <c r="AM13" i="1"/>
  <c r="BB13" i="1"/>
  <c r="BS13" i="1"/>
  <c r="BY13" i="1" s="1"/>
  <c r="BW14" i="1"/>
  <c r="AX15" i="1"/>
  <c r="BD15" i="1" s="1"/>
  <c r="BO13" i="1"/>
  <c r="AN13" i="1"/>
  <c r="AT14" i="1"/>
  <c r="AJ15" i="1"/>
  <c r="AQ13" i="1"/>
  <c r="AW13" i="1" s="1"/>
  <c r="AU14" i="1"/>
  <c r="BO15" i="1"/>
  <c r="BV13" i="1"/>
  <c r="BL14" i="1"/>
  <c r="BA15" i="1"/>
  <c r="BP15" i="1"/>
  <c r="BH13" i="1"/>
  <c r="BW13" i="1"/>
  <c r="AX14" i="1"/>
  <c r="BD14" i="1" s="1"/>
  <c r="AM15" i="1"/>
  <c r="BB15" i="1"/>
  <c r="BS15" i="1"/>
  <c r="BY15" i="1" s="1"/>
  <c r="AT13" i="1"/>
  <c r="AJ14" i="1"/>
  <c r="AN15" i="1"/>
  <c r="BO14" i="1"/>
  <c r="BL13" i="1"/>
  <c r="BA14" i="1"/>
  <c r="BP14" i="1"/>
  <c r="BV15" i="1"/>
  <c r="AX13" i="1"/>
  <c r="BD13" i="1" s="1"/>
  <c r="AM14" i="1"/>
  <c r="BB14" i="1"/>
  <c r="BS14" i="1"/>
  <c r="BY14" i="1" s="1"/>
  <c r="BW15" i="1"/>
  <c r="BH11" i="1"/>
  <c r="AN6" i="1"/>
  <c r="BI6" i="1"/>
  <c r="BH9" i="1"/>
  <c r="AM10" i="1"/>
  <c r="AN5" i="1"/>
  <c r="BH10" i="1"/>
  <c r="AU5" i="1"/>
  <c r="BH7" i="1"/>
  <c r="AJ11" i="1"/>
  <c r="AM6" i="1"/>
  <c r="AU8" i="1"/>
  <c r="AQ9" i="1"/>
  <c r="AU12" i="1"/>
  <c r="BP6" i="1"/>
  <c r="AN8" i="1"/>
  <c r="BS6" i="1"/>
  <c r="BV6" i="1"/>
  <c r="BS8" i="1"/>
  <c r="BS5" i="1"/>
  <c r="BV8" i="1"/>
  <c r="BV11" i="1"/>
  <c r="BV5" i="1"/>
  <c r="BW5" i="1"/>
  <c r="AJ7" i="1"/>
  <c r="AM9" i="1"/>
  <c r="AN12" i="1"/>
  <c r="BV7" i="1"/>
  <c r="BV12" i="1"/>
  <c r="AT6" i="1"/>
  <c r="AT5" i="1"/>
  <c r="BO6" i="1"/>
  <c r="BA7" i="1"/>
  <c r="AT8" i="1"/>
  <c r="BL9" i="1"/>
  <c r="BL10" i="1"/>
  <c r="BA11" i="1"/>
  <c r="AT12" i="1"/>
  <c r="BS12" i="1"/>
  <c r="AX5" i="1"/>
  <c r="AQ6" i="1"/>
  <c r="BE7" i="1"/>
  <c r="AX8" i="1"/>
  <c r="BW8" i="1"/>
  <c r="AN9" i="1"/>
  <c r="AN10" i="1"/>
  <c r="BE11" i="1"/>
  <c r="AX12" i="1"/>
  <c r="BW12" i="1"/>
  <c r="BO9" i="1"/>
  <c r="AQ10" i="1"/>
  <c r="BO10" i="1"/>
  <c r="BA5" i="1"/>
  <c r="AU6" i="1"/>
  <c r="BW6" i="1"/>
  <c r="AM7" i="1"/>
  <c r="BI7" i="1"/>
  <c r="BA8" i="1"/>
  <c r="AT9" i="1"/>
  <c r="BP9" i="1"/>
  <c r="AT10" i="1"/>
  <c r="BP10" i="1"/>
  <c r="AM11" i="1"/>
  <c r="BI11" i="1"/>
  <c r="BA12" i="1"/>
  <c r="BB7" i="1"/>
  <c r="BB5" i="1"/>
  <c r="AX6" i="1"/>
  <c r="AN7" i="1"/>
  <c r="BL7" i="1"/>
  <c r="BB8" i="1"/>
  <c r="AU9" i="1"/>
  <c r="BS9" i="1"/>
  <c r="BY9" i="1" s="1"/>
  <c r="AU10" i="1"/>
  <c r="BS10" i="1"/>
  <c r="AN11" i="1"/>
  <c r="BL11" i="1"/>
  <c r="BB12" i="1"/>
  <c r="AJ5" i="1"/>
  <c r="BE5" i="1"/>
  <c r="BK5" i="1" s="1"/>
  <c r="BA6" i="1"/>
  <c r="AQ7" i="1"/>
  <c r="AW7" i="1" s="1"/>
  <c r="AJ8" i="1"/>
  <c r="BZ8" i="1" s="1"/>
  <c r="BE8" i="1"/>
  <c r="AX9" i="1"/>
  <c r="BV9" i="1"/>
  <c r="AX10" i="1"/>
  <c r="BV10" i="1"/>
  <c r="AQ11" i="1"/>
  <c r="AJ12" i="1"/>
  <c r="BZ12" i="1" s="1"/>
  <c r="BE12" i="1"/>
  <c r="BH5" i="1"/>
  <c r="BB6" i="1"/>
  <c r="AT7" i="1"/>
  <c r="BO7" i="1"/>
  <c r="BH8" i="1"/>
  <c r="BA9" i="1"/>
  <c r="BW9" i="1"/>
  <c r="BA10" i="1"/>
  <c r="BW10" i="1"/>
  <c r="AT11" i="1"/>
  <c r="BO11" i="1"/>
  <c r="BH12" i="1"/>
  <c r="BB11" i="1"/>
  <c r="BI5" i="1"/>
  <c r="BE6" i="1"/>
  <c r="AU7" i="1"/>
  <c r="BP7" i="1"/>
  <c r="BI8" i="1"/>
  <c r="BB9" i="1"/>
  <c r="BB10" i="1"/>
  <c r="AU11" i="1"/>
  <c r="BP11" i="1"/>
  <c r="BI12" i="1"/>
  <c r="AM5" i="1"/>
  <c r="BL5" i="1"/>
  <c r="BH6" i="1"/>
  <c r="AX7" i="1"/>
  <c r="BD7" i="1" s="1"/>
  <c r="BS7" i="1"/>
  <c r="AM8" i="1"/>
  <c r="BL8" i="1"/>
  <c r="BE9" i="1"/>
  <c r="BE10" i="1"/>
  <c r="BK10" i="1" s="1"/>
  <c r="AX11" i="1"/>
  <c r="BD11" i="1" s="1"/>
  <c r="BS11" i="1"/>
  <c r="AM12" i="1"/>
  <c r="BL12" i="1"/>
  <c r="BO5" i="1"/>
  <c r="BO8" i="1"/>
  <c r="BO12" i="1"/>
  <c r="AQ5" i="1"/>
  <c r="BP5" i="1"/>
  <c r="AJ6" i="1"/>
  <c r="BL6" i="1"/>
  <c r="BW7" i="1"/>
  <c r="AQ8" i="1"/>
  <c r="BP8" i="1"/>
  <c r="AJ9" i="1"/>
  <c r="BZ9" i="1" s="1"/>
  <c r="BI9" i="1"/>
  <c r="AJ10" i="1"/>
  <c r="BZ10" i="1" s="1"/>
  <c r="BI10" i="1"/>
  <c r="BS4" i="1"/>
  <c r="BY4" i="1" s="1"/>
  <c r="AM4" i="1"/>
  <c r="BW4" i="1"/>
  <c r="AJ4" i="1"/>
  <c r="BI4" i="1"/>
  <c r="BE4" i="1"/>
  <c r="BK4" i="1" s="1"/>
  <c r="B6" i="1"/>
  <c r="BL4" i="1"/>
  <c r="BO4" i="1"/>
  <c r="BP4" i="1"/>
  <c r="BV4" i="1"/>
  <c r="AT4" i="1"/>
  <c r="AN4" i="1"/>
  <c r="AQ4" i="1"/>
  <c r="AW4" i="1" s="1"/>
  <c r="AX4" i="1"/>
  <c r="BD4" i="1" s="1"/>
  <c r="AU4" i="1"/>
  <c r="BA4" i="1"/>
  <c r="BB4" i="1"/>
  <c r="BH4" i="1"/>
  <c r="BZ5" i="1" l="1"/>
  <c r="BZ21" i="1"/>
  <c r="BZ20" i="1"/>
  <c r="BZ17" i="1"/>
  <c r="BZ16" i="1"/>
  <c r="BZ19" i="1"/>
  <c r="BZ18" i="1"/>
  <c r="BZ6" i="1"/>
  <c r="BZ13" i="1"/>
  <c r="BZ4" i="1"/>
  <c r="BZ7" i="1"/>
  <c r="BZ14" i="1"/>
  <c r="BZ11" i="1"/>
  <c r="BZ15" i="1"/>
  <c r="AP4" i="1"/>
  <c r="AP13" i="1"/>
  <c r="AP5" i="1"/>
  <c r="AP14" i="1"/>
  <c r="AP12" i="1"/>
  <c r="AP15" i="1"/>
  <c r="AP9" i="1"/>
  <c r="AP8" i="1"/>
  <c r="BR15" i="1"/>
  <c r="BR10" i="1"/>
  <c r="BR13" i="1"/>
  <c r="BR4" i="1"/>
  <c r="BR6" i="1"/>
  <c r="BR9" i="1"/>
  <c r="BR14" i="1"/>
  <c r="AS12" i="1"/>
  <c r="AR12" i="1"/>
  <c r="BG20" i="1"/>
  <c r="BK20" i="1"/>
  <c r="BF20" i="1"/>
  <c r="BJ20" i="1"/>
  <c r="AP18" i="1"/>
  <c r="AO18" i="1"/>
  <c r="AL18" i="1"/>
  <c r="AK18" i="1"/>
  <c r="BT21" i="1"/>
  <c r="BY21" i="1"/>
  <c r="BX21" i="1"/>
  <c r="BU21" i="1"/>
  <c r="BN21" i="1"/>
  <c r="BR21" i="1"/>
  <c r="BQ21" i="1"/>
  <c r="BM21" i="1"/>
  <c r="AY17" i="1"/>
  <c r="BD17" i="1"/>
  <c r="BC17" i="1"/>
  <c r="AZ17" i="1"/>
  <c r="AL19" i="1"/>
  <c r="AK19" i="1"/>
  <c r="AO19" i="1"/>
  <c r="AP19" i="1"/>
  <c r="AP21" i="1"/>
  <c r="AL21" i="1"/>
  <c r="AK21" i="1"/>
  <c r="AO21" i="1"/>
  <c r="BG18" i="1"/>
  <c r="BK18" i="1"/>
  <c r="BJ18" i="1"/>
  <c r="BF18" i="1"/>
  <c r="BD19" i="1"/>
  <c r="AZ19" i="1"/>
  <c r="BC19" i="1"/>
  <c r="AY19" i="1"/>
  <c r="AK20" i="1"/>
  <c r="AP20" i="1"/>
  <c r="AL20" i="1"/>
  <c r="AO20" i="1"/>
  <c r="BN16" i="1"/>
  <c r="BQ16" i="1"/>
  <c r="BR16" i="1"/>
  <c r="BM16" i="1"/>
  <c r="BD21" i="1"/>
  <c r="AZ21" i="1"/>
  <c r="BC21" i="1"/>
  <c r="AY21" i="1"/>
  <c r="BT18" i="1"/>
  <c r="BY18" i="1"/>
  <c r="BX18" i="1"/>
  <c r="BU18" i="1"/>
  <c r="BU19" i="1"/>
  <c r="BX19" i="1"/>
  <c r="BT19" i="1"/>
  <c r="BY19" i="1"/>
  <c r="BN20" i="1"/>
  <c r="BR20" i="1"/>
  <c r="BQ20" i="1"/>
  <c r="BM20" i="1"/>
  <c r="BD20" i="1"/>
  <c r="AZ20" i="1"/>
  <c r="AY20" i="1"/>
  <c r="BC20" i="1"/>
  <c r="BU16" i="1"/>
  <c r="BY16" i="1"/>
  <c r="BX16" i="1"/>
  <c r="BT16" i="1"/>
  <c r="BD16" i="1"/>
  <c r="BC16" i="1"/>
  <c r="AY16" i="1"/>
  <c r="AZ16" i="1"/>
  <c r="AV16" i="1"/>
  <c r="AS16" i="1"/>
  <c r="AR16" i="1"/>
  <c r="AW16" i="1"/>
  <c r="AW17" i="1"/>
  <c r="AR17" i="1"/>
  <c r="AS17" i="1"/>
  <c r="AV17" i="1"/>
  <c r="BU20" i="1"/>
  <c r="BT20" i="1"/>
  <c r="BX20" i="1"/>
  <c r="BY20" i="1"/>
  <c r="BR19" i="1"/>
  <c r="BQ19" i="1"/>
  <c r="BM19" i="1"/>
  <c r="BN19" i="1"/>
  <c r="BJ19" i="1"/>
  <c r="BK19" i="1"/>
  <c r="BG19" i="1"/>
  <c r="BF19" i="1"/>
  <c r="AY18" i="1"/>
  <c r="BC18" i="1"/>
  <c r="AZ18" i="1"/>
  <c r="BD18" i="1"/>
  <c r="AW18" i="1"/>
  <c r="AV18" i="1"/>
  <c r="AS18" i="1"/>
  <c r="AR18" i="1"/>
  <c r="BR17" i="1"/>
  <c r="BM17" i="1"/>
  <c r="BN17" i="1"/>
  <c r="BQ17" i="1"/>
  <c r="BK16" i="1"/>
  <c r="BG16" i="1"/>
  <c r="BF16" i="1"/>
  <c r="BJ16" i="1"/>
  <c r="AW21" i="1"/>
  <c r="AV21" i="1"/>
  <c r="AS21" i="1"/>
  <c r="AR21" i="1"/>
  <c r="AO17" i="1"/>
  <c r="AL17" i="1"/>
  <c r="AK17" i="1"/>
  <c r="AP17" i="1"/>
  <c r="AS19" i="1"/>
  <c r="AW19" i="1"/>
  <c r="AV19" i="1"/>
  <c r="AR19" i="1"/>
  <c r="BM18" i="1"/>
  <c r="BQ18" i="1"/>
  <c r="BR18" i="1"/>
  <c r="BN18" i="1"/>
  <c r="BG17" i="1"/>
  <c r="BJ17" i="1"/>
  <c r="BK17" i="1"/>
  <c r="BF17" i="1"/>
  <c r="BU17" i="1"/>
  <c r="BY17" i="1"/>
  <c r="BX17" i="1"/>
  <c r="BT17" i="1"/>
  <c r="BG21" i="1"/>
  <c r="BJ21" i="1"/>
  <c r="BF21" i="1"/>
  <c r="BK21" i="1"/>
  <c r="AW20" i="1"/>
  <c r="AV20" i="1"/>
  <c r="AS20" i="1"/>
  <c r="AR20" i="1"/>
  <c r="AL16" i="1"/>
  <c r="AP16" i="1"/>
  <c r="AO16" i="1"/>
  <c r="AK16" i="1"/>
  <c r="AO6" i="1"/>
  <c r="AP6" i="1"/>
  <c r="BX12" i="1"/>
  <c r="BY12" i="1"/>
  <c r="AO7" i="1"/>
  <c r="AP7" i="1"/>
  <c r="BX7" i="1"/>
  <c r="BY7" i="1"/>
  <c r="BG13" i="1"/>
  <c r="BK13" i="1"/>
  <c r="AV5" i="1"/>
  <c r="AW5" i="1"/>
  <c r="BC9" i="1"/>
  <c r="BD9" i="1"/>
  <c r="BX5" i="1"/>
  <c r="BY5" i="1"/>
  <c r="BG15" i="1"/>
  <c r="BK15" i="1"/>
  <c r="BC6" i="1"/>
  <c r="BD6" i="1"/>
  <c r="AZ12" i="1"/>
  <c r="BD12" i="1"/>
  <c r="AZ8" i="1"/>
  <c r="BD8" i="1"/>
  <c r="AS9" i="1"/>
  <c r="AW9" i="1"/>
  <c r="AV8" i="1"/>
  <c r="AW8" i="1"/>
  <c r="BU8" i="1"/>
  <c r="BY8" i="1"/>
  <c r="AS15" i="1"/>
  <c r="AW15" i="1"/>
  <c r="BJ11" i="1"/>
  <c r="BK11" i="1"/>
  <c r="BJ7" i="1"/>
  <c r="BK7" i="1"/>
  <c r="AV11" i="1"/>
  <c r="AW11" i="1"/>
  <c r="AO11" i="1"/>
  <c r="AP11" i="1"/>
  <c r="BJ9" i="1"/>
  <c r="BK9" i="1"/>
  <c r="BN5" i="1"/>
  <c r="BR5" i="1"/>
  <c r="BU6" i="1"/>
  <c r="BY6" i="1"/>
  <c r="AV14" i="1"/>
  <c r="AW14" i="1"/>
  <c r="BJ12" i="1"/>
  <c r="BK12" i="1"/>
  <c r="AL10" i="1"/>
  <c r="AP10" i="1"/>
  <c r="BJ6" i="1"/>
  <c r="BK6" i="1"/>
  <c r="BC10" i="1"/>
  <c r="BD10" i="1"/>
  <c r="BN11" i="1"/>
  <c r="BR11" i="1"/>
  <c r="BN7" i="1"/>
  <c r="BR7" i="1"/>
  <c r="BX11" i="1"/>
  <c r="BY11" i="1"/>
  <c r="BJ8" i="1"/>
  <c r="BK8" i="1"/>
  <c r="BQ12" i="1"/>
  <c r="BR12" i="1"/>
  <c r="BQ8" i="1"/>
  <c r="BR8" i="1"/>
  <c r="AV10" i="1"/>
  <c r="AW10" i="1"/>
  <c r="AV6" i="1"/>
  <c r="AW6" i="1"/>
  <c r="BX10" i="1"/>
  <c r="BY10" i="1"/>
  <c r="AZ5" i="1"/>
  <c r="BD5" i="1"/>
  <c r="AT23" i="1"/>
  <c r="V5" i="1" s="1"/>
  <c r="AM23" i="1"/>
  <c r="V4" i="1" s="1"/>
  <c r="AU23" i="1"/>
  <c r="W5" i="1" s="1"/>
  <c r="AQ23" i="1"/>
  <c r="T5" i="1" s="1"/>
  <c r="BW23" i="1"/>
  <c r="W9" i="1" s="1"/>
  <c r="BH23" i="1"/>
  <c r="V7" i="1" s="1"/>
  <c r="BL23" i="1"/>
  <c r="T8" i="1" s="1"/>
  <c r="BB23" i="1"/>
  <c r="W6" i="1" s="1"/>
  <c r="AN23" i="1"/>
  <c r="W4" i="1" s="1"/>
  <c r="BV23" i="1"/>
  <c r="V9" i="1" s="1"/>
  <c r="BS23" i="1"/>
  <c r="T9" i="1" s="1"/>
  <c r="BP23" i="1"/>
  <c r="W8" i="1" s="1"/>
  <c r="BO23" i="1"/>
  <c r="V8" i="1" s="1"/>
  <c r="BA23" i="1"/>
  <c r="V6" i="1" s="1"/>
  <c r="BI23" i="1"/>
  <c r="W7" i="1" s="1"/>
  <c r="AJ23" i="1"/>
  <c r="T4" i="1" s="1"/>
  <c r="BE23" i="1"/>
  <c r="T7" i="1" s="1"/>
  <c r="AX23" i="1"/>
  <c r="T6" i="1" s="1"/>
  <c r="AR15" i="1"/>
  <c r="AS14" i="1"/>
  <c r="AR14" i="1"/>
  <c r="BG6" i="1"/>
  <c r="AV15" i="1"/>
  <c r="AR9" i="1"/>
  <c r="BJ15" i="1"/>
  <c r="BF15" i="1"/>
  <c r="AL11" i="1"/>
  <c r="BJ13" i="1"/>
  <c r="BT6" i="1"/>
  <c r="BF13" i="1"/>
  <c r="BC13" i="1"/>
  <c r="AY13" i="1"/>
  <c r="AZ13" i="1"/>
  <c r="BQ14" i="1"/>
  <c r="BN14" i="1"/>
  <c r="BM14" i="1"/>
  <c r="BX13" i="1"/>
  <c r="BU13" i="1"/>
  <c r="BT13" i="1"/>
  <c r="BF6" i="1"/>
  <c r="BQ13" i="1"/>
  <c r="BM13" i="1"/>
  <c r="BN13" i="1"/>
  <c r="BU15" i="1"/>
  <c r="BT15" i="1"/>
  <c r="BX15" i="1"/>
  <c r="AO15" i="1"/>
  <c r="AL15" i="1"/>
  <c r="AK15" i="1"/>
  <c r="AO14" i="1"/>
  <c r="AL14" i="1"/>
  <c r="AK14" i="1"/>
  <c r="BF14" i="1"/>
  <c r="BJ14" i="1"/>
  <c r="BG14" i="1"/>
  <c r="AK7" i="1"/>
  <c r="BU14" i="1"/>
  <c r="BX14" i="1"/>
  <c r="BT14" i="1"/>
  <c r="BC14" i="1"/>
  <c r="AZ14" i="1"/>
  <c r="AY14" i="1"/>
  <c r="AV13" i="1"/>
  <c r="AS13" i="1"/>
  <c r="AR13" i="1"/>
  <c r="BC15" i="1"/>
  <c r="AZ15" i="1"/>
  <c r="AY15" i="1"/>
  <c r="BQ15" i="1"/>
  <c r="BN15" i="1"/>
  <c r="BM15" i="1"/>
  <c r="AO13" i="1"/>
  <c r="AK13" i="1"/>
  <c r="AL13" i="1"/>
  <c r="D11" i="1"/>
  <c r="BU10" i="1"/>
  <c r="AS6" i="1"/>
  <c r="AR6" i="1"/>
  <c r="BQ6" i="1"/>
  <c r="AV7" i="1"/>
  <c r="BX8" i="1"/>
  <c r="AV12" i="1"/>
  <c r="BJ10" i="1"/>
  <c r="BX9" i="1"/>
  <c r="AV9" i="1"/>
  <c r="BX6" i="1"/>
  <c r="BJ5" i="1"/>
  <c r="BQ5" i="1"/>
  <c r="BN6" i="1"/>
  <c r="BF9" i="1"/>
  <c r="BG8" i="1"/>
  <c r="BU5" i="1"/>
  <c r="AS8" i="1"/>
  <c r="BT5" i="1"/>
  <c r="AL7" i="1"/>
  <c r="AR8" i="1"/>
  <c r="AZ6" i="1"/>
  <c r="AK11" i="1"/>
  <c r="AY6" i="1"/>
  <c r="AY10" i="1"/>
  <c r="BT10" i="1"/>
  <c r="AZ10" i="1"/>
  <c r="BT12" i="1"/>
  <c r="BU11" i="1"/>
  <c r="BG10" i="1"/>
  <c r="AS10" i="1"/>
  <c r="BF12" i="1"/>
  <c r="BF10" i="1"/>
  <c r="BU9" i="1"/>
  <c r="AR10" i="1"/>
  <c r="AS11" i="1"/>
  <c r="AR7" i="1"/>
  <c r="BU7" i="1"/>
  <c r="BT11" i="1"/>
  <c r="BU12" i="1"/>
  <c r="BG7" i="1"/>
  <c r="BG5" i="1"/>
  <c r="BF11" i="1"/>
  <c r="BM6" i="1"/>
  <c r="BG12" i="1"/>
  <c r="AS5" i="1"/>
  <c r="AR11" i="1"/>
  <c r="BT8" i="1"/>
  <c r="BF5" i="1"/>
  <c r="BT7" i="1"/>
  <c r="AR5" i="1"/>
  <c r="BG11" i="1"/>
  <c r="BF7" i="1"/>
  <c r="AZ9" i="1"/>
  <c r="BT9" i="1"/>
  <c r="AS7" i="1"/>
  <c r="BF8" i="1"/>
  <c r="AY9" i="1"/>
  <c r="BC4" i="1"/>
  <c r="AZ4" i="1"/>
  <c r="AY4" i="1"/>
  <c r="BN8" i="1"/>
  <c r="AO10" i="1"/>
  <c r="AK10" i="1"/>
  <c r="BC5" i="1"/>
  <c r="AY5" i="1"/>
  <c r="BQ9" i="1"/>
  <c r="BN9" i="1"/>
  <c r="BM9" i="1"/>
  <c r="AL6" i="1"/>
  <c r="BM8" i="1"/>
  <c r="BQ7" i="1"/>
  <c r="BM7" i="1"/>
  <c r="BX4" i="1"/>
  <c r="BU4" i="1"/>
  <c r="BT4" i="1"/>
  <c r="BN12" i="1"/>
  <c r="BC11" i="1"/>
  <c r="AZ11" i="1"/>
  <c r="AY11" i="1"/>
  <c r="BC7" i="1"/>
  <c r="AZ7" i="1"/>
  <c r="AY7" i="1"/>
  <c r="AK6" i="1"/>
  <c r="BC12" i="1"/>
  <c r="AY12" i="1"/>
  <c r="BC8" i="1"/>
  <c r="AY8" i="1"/>
  <c r="AO9" i="1"/>
  <c r="AK9" i="1"/>
  <c r="BQ4" i="1"/>
  <c r="BN4" i="1"/>
  <c r="BM4" i="1"/>
  <c r="BG9" i="1"/>
  <c r="BM12" i="1"/>
  <c r="BM5" i="1"/>
  <c r="AO5" i="1"/>
  <c r="AL5" i="1"/>
  <c r="AK5" i="1"/>
  <c r="BQ10" i="1"/>
  <c r="BM10" i="1"/>
  <c r="BN10" i="1"/>
  <c r="BJ4" i="1"/>
  <c r="BG4" i="1"/>
  <c r="BF4" i="1"/>
  <c r="AO12" i="1"/>
  <c r="AL12" i="1"/>
  <c r="AK12" i="1"/>
  <c r="AO8" i="1"/>
  <c r="AL8" i="1"/>
  <c r="AK8" i="1"/>
  <c r="AS4" i="1"/>
  <c r="AR4" i="1"/>
  <c r="AL9" i="1"/>
  <c r="BQ11" i="1"/>
  <c r="BM11" i="1"/>
  <c r="AO4" i="1"/>
  <c r="AL4" i="1"/>
  <c r="AK4" i="1"/>
  <c r="AV4" i="1"/>
  <c r="BR23" i="1" l="1"/>
  <c r="Z8" i="1" s="1"/>
  <c r="BD23" i="1"/>
  <c r="Z6" i="1" s="1"/>
  <c r="AW23" i="1"/>
  <c r="Z5" i="1" s="1"/>
  <c r="BK23" i="1"/>
  <c r="Z7" i="1" s="1"/>
  <c r="BY23" i="1"/>
  <c r="Z9" i="1" s="1"/>
  <c r="AP23" i="1"/>
  <c r="Z4" i="1" s="1"/>
  <c r="AV23" i="1"/>
  <c r="X5" i="1" s="1"/>
  <c r="BN23" i="1"/>
  <c r="BF23" i="1"/>
  <c r="AS23" i="1"/>
  <c r="AR23" i="1"/>
  <c r="BG23" i="1"/>
  <c r="BQ23" i="1"/>
  <c r="X8" i="1" s="1"/>
  <c r="BJ23" i="1"/>
  <c r="X7" i="1" s="1"/>
  <c r="AK23" i="1"/>
  <c r="AL23" i="1"/>
  <c r="AO23" i="1"/>
  <c r="X4" i="1" s="1"/>
  <c r="BT23" i="1"/>
  <c r="BU23" i="1"/>
  <c r="BX23" i="1"/>
  <c r="X9" i="1" s="1"/>
  <c r="AY23" i="1"/>
  <c r="AZ23" i="1"/>
  <c r="BC23" i="1"/>
  <c r="X6" i="1" s="1"/>
  <c r="BM23" i="1"/>
  <c r="D12" i="1"/>
  <c r="D10" i="1"/>
  <c r="B7" i="1" l="1"/>
  <c r="B8" i="1" l="1"/>
  <c r="B9" i="1" l="1"/>
  <c r="Y9" i="1" l="1"/>
  <c r="Y8" i="1"/>
  <c r="Y7" i="1"/>
  <c r="Y6" i="1"/>
  <c r="Y5" i="1"/>
  <c r="Y4" i="1"/>
  <c r="AA4" i="1" s="1"/>
  <c r="D4" i="1"/>
  <c r="AA7" i="1" l="1"/>
  <c r="AA6" i="1"/>
  <c r="AA8" i="1"/>
  <c r="AA9" i="1"/>
  <c r="AA5" i="1"/>
  <c r="AB4" i="1" l="1"/>
  <c r="AB9" i="1"/>
  <c r="AB5" i="1"/>
  <c r="AB8" i="1"/>
  <c r="AB7" i="1"/>
  <c r="AB6" i="1"/>
  <c r="B10" i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</calcChain>
</file>

<file path=xl/sharedStrings.xml><?xml version="1.0" encoding="utf-8"?>
<sst xmlns="http://schemas.openxmlformats.org/spreadsheetml/2006/main" count="145" uniqueCount="57">
  <si>
    <t>Game #</t>
  </si>
  <si>
    <t>Round</t>
  </si>
  <si>
    <t>Day</t>
  </si>
  <si>
    <t>Date</t>
  </si>
  <si>
    <t>Time</t>
  </si>
  <si>
    <t>Visitor</t>
  </si>
  <si>
    <t>Score</t>
  </si>
  <si>
    <t>Home</t>
  </si>
  <si>
    <t>Host</t>
  </si>
  <si>
    <t>Umpires</t>
  </si>
  <si>
    <t>Local</t>
  </si>
  <si>
    <t>Team</t>
  </si>
  <si>
    <t>W</t>
  </si>
  <si>
    <t>L</t>
  </si>
  <si>
    <t>T</t>
  </si>
  <si>
    <t>Points</t>
  </si>
  <si>
    <t>G</t>
  </si>
  <si>
    <t>Totals</t>
  </si>
  <si>
    <t>H</t>
  </si>
  <si>
    <t>A</t>
  </si>
  <si>
    <t>HOST</t>
  </si>
  <si>
    <t>vs</t>
  </si>
  <si>
    <t>STANDINGS</t>
  </si>
  <si>
    <t>RED CHAMPION</t>
  </si>
  <si>
    <t>Tie Breakers:</t>
  </si>
  <si>
    <t>1) Head-to-head</t>
  </si>
  <si>
    <t>2) Runs Allowed</t>
  </si>
  <si>
    <t>3) Coin Flip (D27)</t>
  </si>
  <si>
    <t>Lower Perk 1</t>
  </si>
  <si>
    <t>Lower Perk 2</t>
  </si>
  <si>
    <t>Chester Valley</t>
  </si>
  <si>
    <t>RA</t>
  </si>
  <si>
    <t>Vis</t>
  </si>
  <si>
    <t>Hom</t>
  </si>
  <si>
    <t xml:space="preserve"> </t>
  </si>
  <si>
    <t>Record: 0-0</t>
  </si>
  <si>
    <t>RED</t>
  </si>
  <si>
    <t>Great Valley</t>
  </si>
  <si>
    <t>CV-Monument Park</t>
  </si>
  <si>
    <t>GV-King Road</t>
  </si>
  <si>
    <t>DS-Clark Field</t>
  </si>
  <si>
    <r>
      <t xml:space="preserve">2023 John Klein Baseball Tournament (RED Division)
</t>
    </r>
    <r>
      <rPr>
        <b/>
        <sz val="20"/>
        <color theme="1"/>
        <rFont val="Calibri"/>
        <family val="2"/>
        <scheme val="minor"/>
      </rPr>
      <t>Round-Robin with INTL All-Stars</t>
    </r>
  </si>
  <si>
    <t>BB-JKR</t>
  </si>
  <si>
    <t>RED Consolation</t>
  </si>
  <si>
    <t>Devon/Strafford 1</t>
  </si>
  <si>
    <t>Devon/Strafford 2</t>
  </si>
  <si>
    <t>LP-Palmer Park</t>
  </si>
  <si>
    <t>R1</t>
  </si>
  <si>
    <t>R3</t>
  </si>
  <si>
    <t>R2</t>
  </si>
  <si>
    <t>RC1</t>
  </si>
  <si>
    <t>#6 Seed</t>
  </si>
  <si>
    <t>#5 Seed</t>
  </si>
  <si>
    <t>D27 Umpires</t>
  </si>
  <si>
    <t>D/S-Clark Field</t>
  </si>
  <si>
    <t>N/A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</si>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</sst>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mm/dd/yyyy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7787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8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8" fontId="0" fillId="7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quotePrefix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6" fontId="4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165" fontId="0" fillId="8" borderId="1" xfId="0" applyNumberFormat="1" applyFill="1" applyBorder="1" applyAlignment="1">
      <alignment horizontal="center" vertical="center" wrapText="1"/>
    </xf>
    <xf numFmtId="18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" fontId="0" fillId="9" borderId="1" xfId="0" applyNumberFormat="1" applyFill="1" applyBorder="1" applyAlignment="1">
      <alignment horizontal="center" vertical="center"/>
    </xf>
    <xf numFmtId="18" fontId="0" fillId="10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18" fontId="0" fillId="10" borderId="1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77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012D-6AC3-4DC7-AD3A-9CDA3710611C}">
  <sheetPr>
    <pageSetUpPr fitToPage="1"/>
  </sheetPr>
  <dimension ref="A1:BZ32"/>
  <sheetViews>
    <sheetView tabSelected="1" zoomScale="90" zoomScaleNormal="90" workbookViewId="0">
      <pane xSplit="28" ySplit="3" topLeftCell="AC4" activePane="bottomRight" state="frozen"/>
      <selection pane="topRight" activeCell="Y1" sqref="Y1"/>
      <selection pane="bottomLeft" activeCell="A3" sqref="A3"/>
      <selection pane="bottomRight" activeCell="H28" sqref="H28"/>
    </sheetView>
  </sheetViews>
  <sheetFormatPr defaultColWidth="9.140625" defaultRowHeight="15" x14ac:dyDescent="0.25"/>
  <cols>
    <col min="1" max="1" width="4.42578125" style="1" bestFit="1" customWidth="1"/>
    <col min="2" max="2" width="10.7109375" style="1" customWidth="1"/>
    <col min="3" max="3" width="6.7109375" style="1" bestFit="1" customWidth="1"/>
    <col min="4" max="4" width="5.7109375" style="1" customWidth="1"/>
    <col min="5" max="5" width="12.7109375" style="1" customWidth="1"/>
    <col min="6" max="6" width="10.7109375" style="1" customWidth="1"/>
    <col min="7" max="7" width="1.7109375" style="1" customWidth="1"/>
    <col min="8" max="8" width="18.7109375" style="1" customWidth="1"/>
    <col min="9" max="9" width="5.85546875" style="1" bestFit="1" customWidth="1"/>
    <col min="10" max="10" width="5.85546875" style="1" customWidth="1"/>
    <col min="11" max="11" width="18.7109375" style="1" customWidth="1"/>
    <col min="12" max="12" width="5.85546875" style="1" bestFit="1" customWidth="1"/>
    <col min="13" max="13" width="18.7109375" style="1" customWidth="1"/>
    <col min="14" max="14" width="14.7109375" style="1" customWidth="1"/>
    <col min="15" max="15" width="4.7109375" style="1" customWidth="1"/>
    <col min="16" max="17" width="4.7109375" style="1" hidden="1" customWidth="1"/>
    <col min="18" max="18" width="6.7109375" style="1" hidden="1" customWidth="1"/>
    <col min="19" max="19" width="18.7109375" style="1" customWidth="1"/>
    <col min="20" max="20" width="3.7109375" style="1" customWidth="1"/>
    <col min="21" max="21" width="5.7109375" style="1" customWidth="1"/>
    <col min="22" max="23" width="3.7109375" style="1" customWidth="1"/>
    <col min="24" max="24" width="3.7109375" style="1" hidden="1" customWidth="1"/>
    <col min="25" max="25" width="5.7109375" style="1" customWidth="1"/>
    <col min="26" max="26" width="4.7109375" style="1" customWidth="1"/>
    <col min="27" max="27" width="5.7109375" style="1" hidden="1" customWidth="1"/>
    <col min="28" max="29" width="4.7109375" style="1" hidden="1" customWidth="1"/>
    <col min="30" max="30" width="5.42578125" style="25" hidden="1" customWidth="1"/>
    <col min="31" max="31" width="4.7109375" style="1" hidden="1" customWidth="1"/>
    <col min="32" max="32" width="17" style="1" hidden="1" customWidth="1"/>
    <col min="33" max="33" width="18.5703125" style="1" hidden="1" customWidth="1"/>
    <col min="34" max="34" width="4.42578125" style="1" hidden="1" customWidth="1"/>
    <col min="35" max="35" width="4.7109375" style="1" hidden="1" customWidth="1"/>
    <col min="36" max="77" width="2.7109375" style="1" hidden="1" customWidth="1"/>
    <col min="78" max="78" width="9.140625" style="1" hidden="1" customWidth="1"/>
    <col min="79" max="79" width="9.140625" style="1" customWidth="1"/>
    <col min="80" max="16384" width="9.140625" style="1"/>
  </cols>
  <sheetData>
    <row r="1" spans="1:78" s="7" customFormat="1" ht="30" customHeight="1" thickBot="1" x14ac:dyDescent="0.3">
      <c r="B1" s="31" t="s">
        <v>42</v>
      </c>
      <c r="C1" s="41" t="s">
        <v>41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S1" s="53" t="s">
        <v>22</v>
      </c>
      <c r="T1" s="54"/>
      <c r="U1" s="54"/>
      <c r="V1" s="54"/>
      <c r="W1" s="54"/>
      <c r="X1" s="54"/>
      <c r="Y1" s="54"/>
      <c r="Z1" s="55"/>
      <c r="AD1" s="24"/>
      <c r="AJ1" s="50" t="str">
        <f>+S4</f>
        <v>Chester Valley</v>
      </c>
      <c r="AK1" s="50"/>
      <c r="AL1" s="50"/>
      <c r="AM1" s="50"/>
      <c r="AN1" s="50"/>
      <c r="AO1" s="50"/>
      <c r="AP1" s="50"/>
      <c r="AQ1" s="47" t="str">
        <f>+S5</f>
        <v>Devon/Strafford 1</v>
      </c>
      <c r="AR1" s="47"/>
      <c r="AS1" s="47"/>
      <c r="AT1" s="47"/>
      <c r="AU1" s="47"/>
      <c r="AV1" s="47"/>
      <c r="AW1" s="47"/>
      <c r="AX1" s="51" t="str">
        <f>+S6</f>
        <v>Devon/Strafford 2</v>
      </c>
      <c r="AY1" s="51"/>
      <c r="AZ1" s="51"/>
      <c r="BA1" s="51"/>
      <c r="BB1" s="51"/>
      <c r="BC1" s="51"/>
      <c r="BD1" s="51"/>
      <c r="BE1" s="52" t="str">
        <f>+S7</f>
        <v>Great Valley</v>
      </c>
      <c r="BF1" s="52"/>
      <c r="BG1" s="52"/>
      <c r="BH1" s="52"/>
      <c r="BI1" s="52"/>
      <c r="BJ1" s="52"/>
      <c r="BK1" s="52"/>
      <c r="BL1" s="50" t="str">
        <f>+S8</f>
        <v>Lower Perk 1</v>
      </c>
      <c r="BM1" s="50"/>
      <c r="BN1" s="50"/>
      <c r="BO1" s="50"/>
      <c r="BP1" s="50"/>
      <c r="BQ1" s="50"/>
      <c r="BR1" s="50"/>
      <c r="BS1" s="47" t="str">
        <f>+S9</f>
        <v>Lower Perk 2</v>
      </c>
      <c r="BT1" s="47"/>
      <c r="BU1" s="47"/>
      <c r="BV1" s="47"/>
      <c r="BW1" s="47"/>
      <c r="BX1" s="47"/>
      <c r="BY1" s="47"/>
    </row>
    <row r="2" spans="1:78" s="7" customFormat="1" ht="30" customHeight="1" thickBot="1" x14ac:dyDescent="0.3"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S2" s="56"/>
      <c r="T2" s="57"/>
      <c r="U2" s="57"/>
      <c r="V2" s="57"/>
      <c r="W2" s="57"/>
      <c r="X2" s="57"/>
      <c r="Y2" s="57"/>
      <c r="Z2" s="58"/>
      <c r="AD2" s="24"/>
      <c r="AJ2" s="9"/>
      <c r="AK2" s="9"/>
      <c r="AL2" s="9"/>
      <c r="AM2" s="9"/>
      <c r="AN2" s="9"/>
      <c r="AO2" s="9"/>
      <c r="AP2" s="9"/>
      <c r="AQ2" s="8"/>
      <c r="AR2" s="8"/>
      <c r="AS2" s="8"/>
      <c r="AT2" s="8"/>
      <c r="AU2" s="8"/>
      <c r="AV2" s="8"/>
      <c r="AW2" s="8"/>
      <c r="AX2" s="10"/>
      <c r="AY2" s="10"/>
      <c r="AZ2" s="10"/>
      <c r="BA2" s="10"/>
      <c r="BB2" s="10"/>
      <c r="BC2" s="10"/>
      <c r="BD2" s="10"/>
      <c r="BE2" s="11"/>
      <c r="BF2" s="11"/>
      <c r="BG2" s="11"/>
      <c r="BH2" s="11"/>
      <c r="BI2" s="11"/>
      <c r="BJ2" s="11"/>
      <c r="BK2" s="11"/>
      <c r="BL2" s="9"/>
      <c r="BM2" s="9"/>
      <c r="BN2" s="9"/>
      <c r="BO2" s="9"/>
      <c r="BP2" s="9"/>
      <c r="BQ2" s="9"/>
      <c r="BR2" s="9"/>
      <c r="BS2" s="8"/>
      <c r="BT2" s="8"/>
      <c r="BU2" s="8"/>
      <c r="BV2" s="8"/>
      <c r="BW2" s="8"/>
      <c r="BX2" s="8"/>
      <c r="BY2" s="8"/>
    </row>
    <row r="3" spans="1:78" s="7" customFormat="1" x14ac:dyDescent="0.25">
      <c r="B3" s="2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/>
      <c r="H3" s="23" t="s">
        <v>5</v>
      </c>
      <c r="I3" s="23" t="s">
        <v>6</v>
      </c>
      <c r="J3" s="23"/>
      <c r="K3" s="23" t="s">
        <v>7</v>
      </c>
      <c r="L3" s="23" t="s">
        <v>6</v>
      </c>
      <c r="M3" s="23" t="s">
        <v>8</v>
      </c>
      <c r="N3" s="23" t="s">
        <v>9</v>
      </c>
      <c r="P3" s="7" t="s">
        <v>32</v>
      </c>
      <c r="Q3" s="7" t="s">
        <v>33</v>
      </c>
      <c r="S3" s="2" t="s">
        <v>11</v>
      </c>
      <c r="T3" s="2" t="s">
        <v>16</v>
      </c>
      <c r="U3" s="2" t="s">
        <v>20</v>
      </c>
      <c r="V3" s="2" t="s">
        <v>12</v>
      </c>
      <c r="W3" s="2" t="s">
        <v>13</v>
      </c>
      <c r="X3" s="2" t="s">
        <v>14</v>
      </c>
      <c r="Y3" s="18" t="s">
        <v>15</v>
      </c>
      <c r="Z3" s="2" t="s">
        <v>31</v>
      </c>
      <c r="AD3" s="24"/>
      <c r="AJ3" s="9" t="s">
        <v>16</v>
      </c>
      <c r="AK3" s="9" t="s">
        <v>18</v>
      </c>
      <c r="AL3" s="9" t="s">
        <v>19</v>
      </c>
      <c r="AM3" s="9" t="s">
        <v>12</v>
      </c>
      <c r="AN3" s="9" t="s">
        <v>13</v>
      </c>
      <c r="AO3" s="9" t="s">
        <v>14</v>
      </c>
      <c r="AP3" s="9" t="s">
        <v>31</v>
      </c>
      <c r="AQ3" s="8" t="str">
        <f t="shared" ref="AQ3:AV3" si="0">+AJ3</f>
        <v>G</v>
      </c>
      <c r="AR3" s="8" t="str">
        <f t="shared" si="0"/>
        <v>H</v>
      </c>
      <c r="AS3" s="8" t="str">
        <f t="shared" si="0"/>
        <v>A</v>
      </c>
      <c r="AT3" s="8" t="str">
        <f t="shared" si="0"/>
        <v>W</v>
      </c>
      <c r="AU3" s="8" t="str">
        <f t="shared" si="0"/>
        <v>L</v>
      </c>
      <c r="AV3" s="8" t="str">
        <f t="shared" si="0"/>
        <v>T</v>
      </c>
      <c r="AW3" s="8" t="s">
        <v>31</v>
      </c>
      <c r="AX3" s="10" t="str">
        <f t="shared" ref="AX3:BC3" si="1">+AQ3</f>
        <v>G</v>
      </c>
      <c r="AY3" s="10" t="str">
        <f t="shared" si="1"/>
        <v>H</v>
      </c>
      <c r="AZ3" s="10" t="str">
        <f t="shared" si="1"/>
        <v>A</v>
      </c>
      <c r="BA3" s="10" t="str">
        <f t="shared" si="1"/>
        <v>W</v>
      </c>
      <c r="BB3" s="10" t="str">
        <f t="shared" si="1"/>
        <v>L</v>
      </c>
      <c r="BC3" s="10" t="str">
        <f t="shared" si="1"/>
        <v>T</v>
      </c>
      <c r="BD3" s="10" t="s">
        <v>31</v>
      </c>
      <c r="BE3" s="11" t="str">
        <f t="shared" ref="BE3:BJ3" si="2">+AX3</f>
        <v>G</v>
      </c>
      <c r="BF3" s="11" t="str">
        <f t="shared" si="2"/>
        <v>H</v>
      </c>
      <c r="BG3" s="11" t="str">
        <f t="shared" si="2"/>
        <v>A</v>
      </c>
      <c r="BH3" s="11" t="str">
        <f t="shared" si="2"/>
        <v>W</v>
      </c>
      <c r="BI3" s="11" t="str">
        <f t="shared" si="2"/>
        <v>L</v>
      </c>
      <c r="BJ3" s="11" t="str">
        <f t="shared" si="2"/>
        <v>T</v>
      </c>
      <c r="BK3" s="11" t="s">
        <v>31</v>
      </c>
      <c r="BL3" s="9" t="str">
        <f t="shared" ref="BL3:BQ3" si="3">+BE3</f>
        <v>G</v>
      </c>
      <c r="BM3" s="9" t="str">
        <f t="shared" si="3"/>
        <v>H</v>
      </c>
      <c r="BN3" s="9" t="str">
        <f t="shared" si="3"/>
        <v>A</v>
      </c>
      <c r="BO3" s="9" t="str">
        <f t="shared" si="3"/>
        <v>W</v>
      </c>
      <c r="BP3" s="9" t="str">
        <f t="shared" si="3"/>
        <v>L</v>
      </c>
      <c r="BQ3" s="9" t="str">
        <f t="shared" si="3"/>
        <v>T</v>
      </c>
      <c r="BR3" s="9" t="s">
        <v>31</v>
      </c>
      <c r="BS3" s="8" t="str">
        <f t="shared" ref="BS3:BX3" si="4">+BL3</f>
        <v>G</v>
      </c>
      <c r="BT3" s="8" t="str">
        <f t="shared" si="4"/>
        <v>H</v>
      </c>
      <c r="BU3" s="8" t="str">
        <f t="shared" si="4"/>
        <v>A</v>
      </c>
      <c r="BV3" s="8" t="str">
        <f t="shared" si="4"/>
        <v>W</v>
      </c>
      <c r="BW3" s="8" t="str">
        <f t="shared" si="4"/>
        <v>L</v>
      </c>
      <c r="BX3" s="8" t="str">
        <f t="shared" si="4"/>
        <v>T</v>
      </c>
      <c r="BY3" s="8" t="s">
        <v>31</v>
      </c>
    </row>
    <row r="4" spans="1:78" x14ac:dyDescent="0.25">
      <c r="A4" s="3">
        <v>1</v>
      </c>
      <c r="B4" s="3" t="str">
        <f>_xlfn.CONCAT($B$1,"-",A4)</f>
        <v>BB-JKR-1</v>
      </c>
      <c r="C4" s="3">
        <v>1</v>
      </c>
      <c r="D4" s="4">
        <f t="shared" ref="D4:D15" si="5">+E4</f>
        <v>45115</v>
      </c>
      <c r="E4" s="5">
        <v>45115</v>
      </c>
      <c r="F4" s="6">
        <v>0.52083333333333337</v>
      </c>
      <c r="G4" s="6"/>
      <c r="H4" s="3" t="str">
        <f t="shared" ref="H4:H21" si="6">VLOOKUP(P4,$AE$4:$AF$9,2,FALSE)</f>
        <v>Lower Perk 2</v>
      </c>
      <c r="I4" s="3">
        <v>1</v>
      </c>
      <c r="J4" s="3" t="s">
        <v>21</v>
      </c>
      <c r="K4" s="3" t="str">
        <f t="shared" ref="K4:K21" si="7">VLOOKUP(Q4,$AE$4:$AF$9,2,FALSE)</f>
        <v>Devon/Strafford 1</v>
      </c>
      <c r="L4" s="3">
        <v>8</v>
      </c>
      <c r="M4" s="3" t="s">
        <v>40</v>
      </c>
      <c r="N4" s="3" t="s">
        <v>10</v>
      </c>
      <c r="P4" s="3">
        <v>4</v>
      </c>
      <c r="Q4" s="3">
        <v>1</v>
      </c>
      <c r="S4" s="3" t="s">
        <v>30</v>
      </c>
      <c r="T4" s="3">
        <f>+AJ23</f>
        <v>6</v>
      </c>
      <c r="U4" s="3">
        <f>COUNTIF(K$4:K$23,S4)+1</f>
        <v>4</v>
      </c>
      <c r="V4" s="3">
        <f>+AM23</f>
        <v>3</v>
      </c>
      <c r="W4" s="3">
        <f>+AN23</f>
        <v>3</v>
      </c>
      <c r="X4" s="3">
        <f>+AO23</f>
        <v>0</v>
      </c>
      <c r="Y4" s="3">
        <f t="shared" ref="Y4:Y9" si="8">+V4*2+X4</f>
        <v>6</v>
      </c>
      <c r="Z4" s="3">
        <f>+AP23</f>
        <v>37</v>
      </c>
      <c r="AA4" s="22">
        <f t="shared" ref="AA4:AA9" si="9">+Y4+((200-Z4)/201)</f>
        <v>6.810945273631841</v>
      </c>
      <c r="AB4" s="20">
        <f t="shared" ref="AB4:AB9" si="10">RANK(AA4,AA$4:AA$9)</f>
        <v>3</v>
      </c>
      <c r="AC4" s="20"/>
      <c r="AD4" s="25">
        <v>12.42</v>
      </c>
      <c r="AE4" s="20">
        <f t="shared" ref="AE4:AE9" si="11">RANK(AD4,AD$4:AD$9,1)</f>
        <v>3</v>
      </c>
      <c r="AF4" s="21" t="str">
        <f t="shared" ref="AF4:AF9" si="12">+S4</f>
        <v>Chester Valley</v>
      </c>
      <c r="AG4" s="21" t="s">
        <v>38</v>
      </c>
      <c r="AH4" s="1">
        <f t="shared" ref="AH4:AH9" si="13">+COUNTIF(M$4:M$21,AG4)</f>
        <v>4</v>
      </c>
      <c r="AI4" s="1" t="s">
        <v>34</v>
      </c>
      <c r="AJ4" s="9">
        <f>IF(OR($H4=AJ$1,$K4=AJ$1),1,0)</f>
        <v>0</v>
      </c>
      <c r="AK4" s="9">
        <f>IF(AND(AJ4=1,$K4=AJ$1),1,0)</f>
        <v>0</v>
      </c>
      <c r="AL4" s="9">
        <f>IF(AND(AJ4=1,$H4=AJ$1),1,0)</f>
        <v>0</v>
      </c>
      <c r="AM4" s="9">
        <f>IF(OR(AND($H4=AJ$1,$I4&gt;$L4),AND($K4=AJ$1,$I4&lt;$L4)),1,0)</f>
        <v>0</v>
      </c>
      <c r="AN4" s="9">
        <f>IF(OR(AND($H4=AJ$1,$I4&lt;$L4),AND($K4=AJ$1,$I4&gt;$L4)),1,0)</f>
        <v>0</v>
      </c>
      <c r="AO4" s="9">
        <f t="shared" ref="AO4:AO15" si="14">IF(AND(AJ4=1,$I4+$L4&gt;0),1-SUM(AM4:AN4),0)</f>
        <v>0</v>
      </c>
      <c r="AP4" s="9">
        <f>IF(AJ4=1,IF($H4=AJ$1,$L4,$I4),0)</f>
        <v>0</v>
      </c>
      <c r="AQ4" s="8">
        <f>IF(OR($H4=AQ$1,$K4=AQ$1),1,0)</f>
        <v>1</v>
      </c>
      <c r="AR4" s="8">
        <f>IF(AND(AQ4=1,$K4=AQ$1),1,0)</f>
        <v>1</v>
      </c>
      <c r="AS4" s="8">
        <f>IF(AND(AQ4=1,$H4=AQ$1),1,0)</f>
        <v>0</v>
      </c>
      <c r="AT4" s="8">
        <f>IF(OR(AND($H4=AQ$1,$I4&gt;$L4),AND($K4=AQ$1,$I4&lt;$L4)),1,0)</f>
        <v>1</v>
      </c>
      <c r="AU4" s="8">
        <f>IF(OR(AND($H4=AQ$1,$I4&lt;$L4),AND($K4=AQ$1,$I4&gt;$L4)),1,0)</f>
        <v>0</v>
      </c>
      <c r="AV4" s="8">
        <f t="shared" ref="AV4:AV15" si="15">IF(AND(AQ4=1,$I4+$L4&gt;0),1-SUM(AT4:AU4),0)</f>
        <v>0</v>
      </c>
      <c r="AW4" s="8">
        <f>IF(AQ4=1,IF($H4=AQ$1,$L4,$I4),0)</f>
        <v>1</v>
      </c>
      <c r="AX4" s="10">
        <f>IF(OR($H4=AX$1,$K4=AX$1),1,0)</f>
        <v>0</v>
      </c>
      <c r="AY4" s="10">
        <f>IF(AND(AX4=1,$K4=AX$1),1,0)</f>
        <v>0</v>
      </c>
      <c r="AZ4" s="10">
        <f>IF(AND(AX4=1,$H4=AX$1),1,0)</f>
        <v>0</v>
      </c>
      <c r="BA4" s="10">
        <f>IF(OR(AND($H4=AX$1,$I4&gt;$L4),AND($K4=AX$1,$I4&lt;$L4)),1,0)</f>
        <v>0</v>
      </c>
      <c r="BB4" s="10">
        <f>IF(OR(AND($H4=AX$1,$I4&lt;$L4),AND($K4=AX$1,$I4&gt;$L4)),1,0)</f>
        <v>0</v>
      </c>
      <c r="BC4" s="10">
        <f t="shared" ref="BC4:BC15" si="16">IF(AND(AX4=1,$I4+$L4&gt;0),1-SUM(BA4:BB4),0)</f>
        <v>0</v>
      </c>
      <c r="BD4" s="10">
        <f>IF(AX4=1,IF($H4=AX$1,$L4,$I4),0)</f>
        <v>0</v>
      </c>
      <c r="BE4" s="11">
        <f>IF(OR($H4=BE$1,$K4=BE$1),1,0)</f>
        <v>0</v>
      </c>
      <c r="BF4" s="11">
        <f>IF(AND(BE4=1,$K4=BE$1),1,0)</f>
        <v>0</v>
      </c>
      <c r="BG4" s="11">
        <f>IF(AND(BE4=1,$H4=BE$1),1,0)</f>
        <v>0</v>
      </c>
      <c r="BH4" s="11">
        <f>IF(OR(AND($H4=BE$1,$I4&gt;$L4),AND($K4=BE$1,$I4&lt;$L4)),1,0)</f>
        <v>0</v>
      </c>
      <c r="BI4" s="11">
        <f>IF(OR(AND($H4=BE$1,$I4&lt;$L4),AND($K4=BE$1,$I4&gt;$L4)),1,0)</f>
        <v>0</v>
      </c>
      <c r="BJ4" s="11">
        <f t="shared" ref="BJ4:BJ15" si="17">IF(AND(BE4=1,$I4+$L4&gt;0),1-SUM(BH4:BI4),0)</f>
        <v>0</v>
      </c>
      <c r="BK4" s="11">
        <f>IF(BE4=1,IF($H4=BE$1,$L4,$I4),0)</f>
        <v>0</v>
      </c>
      <c r="BL4" s="9">
        <f>IF(OR($H4=BL$1,$K4=BL$1),1,0)</f>
        <v>0</v>
      </c>
      <c r="BM4" s="9">
        <f>IF(AND(BL4=1,$K4=BL$1),1,0)</f>
        <v>0</v>
      </c>
      <c r="BN4" s="9">
        <f>IF(AND(BL4=1,$H4=BL$1),1,0)</f>
        <v>0</v>
      </c>
      <c r="BO4" s="9">
        <f>IF(OR(AND($H4=BL$1,$I4&gt;$L4),AND($K4=BL$1,$I4&lt;$L4)),1,0)</f>
        <v>0</v>
      </c>
      <c r="BP4" s="9">
        <f>IF(OR(AND($H4=BL$1,$I4&lt;$L4),AND($K4=BL$1,$I4&gt;$L4)),1,0)</f>
        <v>0</v>
      </c>
      <c r="BQ4" s="9">
        <f t="shared" ref="BQ4:BQ15" si="18">IF(AND(BL4=1,$I4+$L4&gt;0),1-SUM(BO4:BP4),0)</f>
        <v>0</v>
      </c>
      <c r="BR4" s="9">
        <f>IF(BL4=1,IF($H4=BL$1,$L4,$I4),0)</f>
        <v>0</v>
      </c>
      <c r="BS4" s="8">
        <f>IF(OR($H4=BS$1,$K4=BS$1),1,0)</f>
        <v>1</v>
      </c>
      <c r="BT4" s="8">
        <f>IF(AND(BS4=1,$K4=BS$1),1,0)</f>
        <v>0</v>
      </c>
      <c r="BU4" s="8">
        <f>IF(AND(BS4=1,$H4=BS$1),1,0)</f>
        <v>1</v>
      </c>
      <c r="BV4" s="8">
        <f>IF(OR(AND($H4=BS$1,$I4&gt;$L4),AND($K4=BS$1,$I4&lt;$L4)),1,0)</f>
        <v>0</v>
      </c>
      <c r="BW4" s="8">
        <f>IF(OR(AND($H4=BS$1,$I4&lt;$L4),AND($K4=BS$1,$I4&gt;$L4)),1,0)</f>
        <v>1</v>
      </c>
      <c r="BX4" s="8">
        <f t="shared" ref="BX4:BX15" si="19">IF(AND(BS4=1,$I4+$L4&gt;0),1-SUM(BV4:BW4),0)</f>
        <v>0</v>
      </c>
      <c r="BY4" s="8">
        <f>IF(BS4=1,IF($H4=BS$1,$L4,$I4),0)</f>
        <v>8</v>
      </c>
      <c r="BZ4" s="1">
        <f>+AJ4+AQ4+AX4+BE4+BL4+BS4</f>
        <v>2</v>
      </c>
    </row>
    <row r="5" spans="1:78" x14ac:dyDescent="0.25">
      <c r="A5" s="3">
        <f>+A4+1</f>
        <v>2</v>
      </c>
      <c r="B5" s="3" t="str">
        <f t="shared" ref="B5:B15" si="20">_xlfn.CONCAT($B$1,"-",A5)</f>
        <v>BB-JKR-2</v>
      </c>
      <c r="C5" s="3">
        <v>1</v>
      </c>
      <c r="D5" s="4">
        <f t="shared" si="5"/>
        <v>45115</v>
      </c>
      <c r="E5" s="5">
        <v>45115</v>
      </c>
      <c r="F5" s="6">
        <v>0.5</v>
      </c>
      <c r="G5" s="6"/>
      <c r="H5" s="3" t="str">
        <f t="shared" si="6"/>
        <v>Lower Perk 1</v>
      </c>
      <c r="I5" s="3">
        <v>3</v>
      </c>
      <c r="J5" s="3" t="s">
        <v>21</v>
      </c>
      <c r="K5" s="3" t="str">
        <f t="shared" si="7"/>
        <v>Chester Valley</v>
      </c>
      <c r="L5" s="3">
        <v>13</v>
      </c>
      <c r="M5" s="3" t="s">
        <v>38</v>
      </c>
      <c r="N5" s="3" t="s">
        <v>10</v>
      </c>
      <c r="P5" s="3">
        <v>5</v>
      </c>
      <c r="Q5" s="3">
        <v>3</v>
      </c>
      <c r="S5" s="3" t="s">
        <v>44</v>
      </c>
      <c r="T5" s="3">
        <f>+AQ23</f>
        <v>6</v>
      </c>
      <c r="U5" s="3">
        <f>COUNTIF(K$4:K$23,S5)+1</f>
        <v>4</v>
      </c>
      <c r="V5" s="3">
        <f>+AT23</f>
        <v>5</v>
      </c>
      <c r="W5" s="3">
        <f>+AU23</f>
        <v>1</v>
      </c>
      <c r="X5" s="3">
        <f>+AV23</f>
        <v>0</v>
      </c>
      <c r="Y5" s="3">
        <f t="shared" si="8"/>
        <v>10</v>
      </c>
      <c r="Z5" s="3">
        <f>+AW23</f>
        <v>21</v>
      </c>
      <c r="AA5" s="22">
        <f t="shared" si="9"/>
        <v>10.890547263681592</v>
      </c>
      <c r="AB5" s="20">
        <f t="shared" si="10"/>
        <v>2</v>
      </c>
      <c r="AC5" s="20"/>
      <c r="AD5" s="25">
        <v>10.61</v>
      </c>
      <c r="AE5" s="20">
        <f t="shared" si="11"/>
        <v>1</v>
      </c>
      <c r="AF5" s="21" t="str">
        <f t="shared" si="12"/>
        <v>Devon/Strafford 1</v>
      </c>
      <c r="AG5" s="21" t="s">
        <v>40</v>
      </c>
      <c r="AH5" s="1">
        <f t="shared" si="13"/>
        <v>6</v>
      </c>
      <c r="AI5" s="1" t="s">
        <v>34</v>
      </c>
      <c r="AJ5" s="9">
        <f t="shared" ref="AJ5:AJ21" si="21">IF(OR($H5=AJ$1,$K5=AJ$1),1,0)</f>
        <v>1</v>
      </c>
      <c r="AK5" s="9">
        <f t="shared" ref="AK5:AK15" si="22">IF(AND(AJ5=1,$K5=AJ$1),1,0)</f>
        <v>1</v>
      </c>
      <c r="AL5" s="9">
        <f t="shared" ref="AL5:AL12" si="23">IF(AND(AJ5=1,$H5=AJ$1),1,0)</f>
        <v>0</v>
      </c>
      <c r="AM5" s="9">
        <f t="shared" ref="AM5:AM12" si="24">IF(OR(AND($H5=AJ$1,$I5&gt;$L5),AND($K5=AJ$1,$I5&lt;$L5)),1,0)</f>
        <v>1</v>
      </c>
      <c r="AN5" s="9">
        <f t="shared" ref="AN5:AN12" si="25">IF(OR(AND($H5=AJ$1,$I5&lt;$L5),AND($K5=AJ$1,$I5&gt;$L5)),1,0)</f>
        <v>0</v>
      </c>
      <c r="AO5" s="9">
        <f t="shared" si="14"/>
        <v>0</v>
      </c>
      <c r="AP5" s="9">
        <f t="shared" ref="AP5:AP15" si="26">IF(AJ5=1,IF($H5=AJ$1,$L5,$I5),0)</f>
        <v>3</v>
      </c>
      <c r="AQ5" s="8">
        <f t="shared" ref="AQ5:AQ21" si="27">IF(OR($H5=AQ$1,$K5=AQ$1),1,0)</f>
        <v>0</v>
      </c>
      <c r="AR5" s="8">
        <f t="shared" ref="AR5:AR15" si="28">IF(AND(AQ5=1,$K5=AQ$1),1,0)</f>
        <v>0</v>
      </c>
      <c r="AS5" s="8">
        <f t="shared" ref="AS5:AS12" si="29">IF(AND(AQ5=1,$H5=AQ$1),1,0)</f>
        <v>0</v>
      </c>
      <c r="AT5" s="8">
        <f t="shared" ref="AT5:AT12" si="30">IF(OR(AND($H5=AQ$1,$I5&gt;$L5),AND($K5=AQ$1,$I5&lt;$L5)),1,0)</f>
        <v>0</v>
      </c>
      <c r="AU5" s="8">
        <f t="shared" ref="AU5:AU12" si="31">IF(OR(AND($H5=AQ$1,$I5&lt;$L5),AND($K5=AQ$1,$I5&gt;$L5)),1,0)</f>
        <v>0</v>
      </c>
      <c r="AV5" s="8">
        <f t="shared" si="15"/>
        <v>0</v>
      </c>
      <c r="AW5" s="8">
        <f t="shared" ref="AW5:AW15" si="32">IF(AQ5=1,IF($H5=AQ$1,$L5,$I5),0)</f>
        <v>0</v>
      </c>
      <c r="AX5" s="10">
        <f t="shared" ref="AX5:AX21" si="33">IF(OR($H5=AX$1,$K5=AX$1),1,0)</f>
        <v>0</v>
      </c>
      <c r="AY5" s="10">
        <f t="shared" ref="AY5:AY15" si="34">IF(AND(AX5=1,$K5=AX$1),1,0)</f>
        <v>0</v>
      </c>
      <c r="AZ5" s="10">
        <f t="shared" ref="AZ5:AZ12" si="35">IF(AND(AX5=1,$H5=AX$1),1,0)</f>
        <v>0</v>
      </c>
      <c r="BA5" s="10">
        <f t="shared" ref="BA5:BA12" si="36">IF(OR(AND($H5=AX$1,$I5&gt;$L5),AND($K5=AX$1,$I5&lt;$L5)),1,0)</f>
        <v>0</v>
      </c>
      <c r="BB5" s="10">
        <f t="shared" ref="BB5:BB12" si="37">IF(OR(AND($H5=AX$1,$I5&lt;$L5),AND($K5=AX$1,$I5&gt;$L5)),1,0)</f>
        <v>0</v>
      </c>
      <c r="BC5" s="10">
        <f t="shared" si="16"/>
        <v>0</v>
      </c>
      <c r="BD5" s="10">
        <f t="shared" ref="BD5:BD15" si="38">IF(AX5=1,IF($H5=AX$1,$L5,$I5),0)</f>
        <v>0</v>
      </c>
      <c r="BE5" s="11">
        <f t="shared" ref="BE5:BE21" si="39">IF(OR($H5=BE$1,$K5=BE$1),1,0)</f>
        <v>0</v>
      </c>
      <c r="BF5" s="11">
        <f t="shared" ref="BF5:BF15" si="40">IF(AND(BE5=1,$K5=BE$1),1,0)</f>
        <v>0</v>
      </c>
      <c r="BG5" s="11">
        <f t="shared" ref="BG5:BG12" si="41">IF(AND(BE5=1,$H5=BE$1),1,0)</f>
        <v>0</v>
      </c>
      <c r="BH5" s="11">
        <f t="shared" ref="BH5:BH12" si="42">IF(OR(AND($H5=BE$1,$I5&gt;$L5),AND($K5=BE$1,$I5&lt;$L5)),1,0)</f>
        <v>0</v>
      </c>
      <c r="BI5" s="11">
        <f t="shared" ref="BI5:BI12" si="43">IF(OR(AND($H5=BE$1,$I5&lt;$L5),AND($K5=BE$1,$I5&gt;$L5)),1,0)</f>
        <v>0</v>
      </c>
      <c r="BJ5" s="11">
        <f t="shared" si="17"/>
        <v>0</v>
      </c>
      <c r="BK5" s="11">
        <f t="shared" ref="BK5:BK15" si="44">IF(BE5=1,IF($H5=BE$1,$L5,$I5),0)</f>
        <v>0</v>
      </c>
      <c r="BL5" s="9">
        <f t="shared" ref="BL5:BL21" si="45">IF(OR($H5=BL$1,$K5=BL$1),1,0)</f>
        <v>1</v>
      </c>
      <c r="BM5" s="9">
        <f t="shared" ref="BM5:BM15" si="46">IF(AND(BL5=1,$K5=BL$1),1,0)</f>
        <v>0</v>
      </c>
      <c r="BN5" s="9">
        <f t="shared" ref="BN5:BN12" si="47">IF(AND(BL5=1,$H5=BL$1),1,0)</f>
        <v>1</v>
      </c>
      <c r="BO5" s="9">
        <f t="shared" ref="BO5:BO12" si="48">IF(OR(AND($H5=BL$1,$I5&gt;$L5),AND($K5=BL$1,$I5&lt;$L5)),1,0)</f>
        <v>0</v>
      </c>
      <c r="BP5" s="9">
        <f t="shared" ref="BP5:BP12" si="49">IF(OR(AND($H5=BL$1,$I5&lt;$L5),AND($K5=BL$1,$I5&gt;$L5)),1,0)</f>
        <v>1</v>
      </c>
      <c r="BQ5" s="9">
        <f t="shared" si="18"/>
        <v>0</v>
      </c>
      <c r="BR5" s="9">
        <f t="shared" ref="BR5:BR15" si="50">IF(BL5=1,IF($H5=BL$1,$L5,$I5),0)</f>
        <v>13</v>
      </c>
      <c r="BS5" s="8">
        <f t="shared" ref="BS5:BS21" si="51">IF(OR($H5=BS$1,$K5=BS$1),1,0)</f>
        <v>0</v>
      </c>
      <c r="BT5" s="8">
        <f t="shared" ref="BT5:BT15" si="52">IF(AND(BS5=1,$K5=BS$1),1,0)</f>
        <v>0</v>
      </c>
      <c r="BU5" s="8">
        <f t="shared" ref="BU5:BU12" si="53">IF(AND(BS5=1,$H5=BS$1),1,0)</f>
        <v>0</v>
      </c>
      <c r="BV5" s="8">
        <f t="shared" ref="BV5:BV12" si="54">IF(OR(AND($H5=BS$1,$I5&gt;$L5),AND($K5=BS$1,$I5&lt;$L5)),1,0)</f>
        <v>0</v>
      </c>
      <c r="BW5" s="8">
        <f t="shared" ref="BW5:BW12" si="55">IF(OR(AND($H5=BS$1,$I5&lt;$L5),AND($K5=BS$1,$I5&gt;$L5)),1,0)</f>
        <v>0</v>
      </c>
      <c r="BX5" s="8">
        <f t="shared" si="19"/>
        <v>0</v>
      </c>
      <c r="BY5" s="8">
        <f t="shared" ref="BY5:BY15" si="56">IF(BS5=1,IF($H5=BS$1,$L5,$I5),0)</f>
        <v>0</v>
      </c>
      <c r="BZ5" s="1">
        <f t="shared" ref="BZ5:BZ21" si="57">+AJ5+AQ5+AX5+BE5+BL5+BS5</f>
        <v>2</v>
      </c>
    </row>
    <row r="6" spans="1:78" x14ac:dyDescent="0.25">
      <c r="A6" s="3">
        <f t="shared" ref="A6:A21" si="58">+A5+1</f>
        <v>3</v>
      </c>
      <c r="B6" s="3" t="str">
        <f t="shared" si="20"/>
        <v>BB-JKR-3</v>
      </c>
      <c r="C6" s="3">
        <v>1</v>
      </c>
      <c r="D6" s="4">
        <f t="shared" si="5"/>
        <v>45115</v>
      </c>
      <c r="E6" s="5">
        <v>45115</v>
      </c>
      <c r="F6" s="6">
        <v>0.39583333333333331</v>
      </c>
      <c r="G6" s="6"/>
      <c r="H6" s="3" t="str">
        <f t="shared" si="6"/>
        <v>Great Valley</v>
      </c>
      <c r="I6" s="3">
        <v>4</v>
      </c>
      <c r="J6" s="3" t="s">
        <v>21</v>
      </c>
      <c r="K6" s="3" t="str">
        <f t="shared" si="7"/>
        <v>Devon/Strafford 2</v>
      </c>
      <c r="L6" s="3">
        <v>14</v>
      </c>
      <c r="M6" s="3" t="s">
        <v>40</v>
      </c>
      <c r="N6" s="3" t="s">
        <v>10</v>
      </c>
      <c r="P6" s="3">
        <v>6</v>
      </c>
      <c r="Q6" s="3">
        <v>2</v>
      </c>
      <c r="S6" s="3" t="s">
        <v>45</v>
      </c>
      <c r="T6" s="3">
        <f>+AX23</f>
        <v>6</v>
      </c>
      <c r="U6" s="3">
        <f>COUNTIF(K$4:K$23,S6)</f>
        <v>3</v>
      </c>
      <c r="V6" s="3">
        <f>+BA23</f>
        <v>5</v>
      </c>
      <c r="W6" s="3">
        <f>+BB23</f>
        <v>1</v>
      </c>
      <c r="X6" s="3">
        <f>+BC23</f>
        <v>0</v>
      </c>
      <c r="Y6" s="3">
        <f t="shared" si="8"/>
        <v>10</v>
      </c>
      <c r="Z6" s="3">
        <f>+BD23</f>
        <v>20</v>
      </c>
      <c r="AA6" s="22">
        <f t="shared" si="9"/>
        <v>10.895522388059701</v>
      </c>
      <c r="AB6" s="20">
        <f t="shared" si="10"/>
        <v>1</v>
      </c>
      <c r="AC6" s="20"/>
      <c r="AD6" s="25">
        <v>11.53</v>
      </c>
      <c r="AE6" s="20">
        <f t="shared" si="11"/>
        <v>2</v>
      </c>
      <c r="AF6" s="21" t="str">
        <f t="shared" si="12"/>
        <v>Devon/Strafford 2</v>
      </c>
      <c r="AG6" s="21" t="s">
        <v>40</v>
      </c>
      <c r="AH6" s="1">
        <f t="shared" si="13"/>
        <v>6</v>
      </c>
      <c r="AI6" s="1" t="s">
        <v>34</v>
      </c>
      <c r="AJ6" s="9">
        <f t="shared" si="21"/>
        <v>0</v>
      </c>
      <c r="AK6" s="9">
        <f t="shared" si="22"/>
        <v>0</v>
      </c>
      <c r="AL6" s="9">
        <f t="shared" si="23"/>
        <v>0</v>
      </c>
      <c r="AM6" s="9">
        <f t="shared" si="24"/>
        <v>0</v>
      </c>
      <c r="AN6" s="9">
        <f t="shared" si="25"/>
        <v>0</v>
      </c>
      <c r="AO6" s="9">
        <f t="shared" si="14"/>
        <v>0</v>
      </c>
      <c r="AP6" s="9">
        <f t="shared" si="26"/>
        <v>0</v>
      </c>
      <c r="AQ6" s="8">
        <f t="shared" si="27"/>
        <v>0</v>
      </c>
      <c r="AR6" s="8">
        <f t="shared" si="28"/>
        <v>0</v>
      </c>
      <c r="AS6" s="8">
        <f t="shared" si="29"/>
        <v>0</v>
      </c>
      <c r="AT6" s="8">
        <f t="shared" si="30"/>
        <v>0</v>
      </c>
      <c r="AU6" s="8">
        <f t="shared" si="31"/>
        <v>0</v>
      </c>
      <c r="AV6" s="8">
        <f t="shared" si="15"/>
        <v>0</v>
      </c>
      <c r="AW6" s="8">
        <f t="shared" si="32"/>
        <v>0</v>
      </c>
      <c r="AX6" s="10">
        <f t="shared" si="33"/>
        <v>1</v>
      </c>
      <c r="AY6" s="10">
        <f t="shared" si="34"/>
        <v>1</v>
      </c>
      <c r="AZ6" s="10">
        <f t="shared" si="35"/>
        <v>0</v>
      </c>
      <c r="BA6" s="10">
        <f t="shared" si="36"/>
        <v>1</v>
      </c>
      <c r="BB6" s="10">
        <f t="shared" si="37"/>
        <v>0</v>
      </c>
      <c r="BC6" s="10">
        <f t="shared" si="16"/>
        <v>0</v>
      </c>
      <c r="BD6" s="10">
        <f t="shared" si="38"/>
        <v>4</v>
      </c>
      <c r="BE6" s="11">
        <f t="shared" si="39"/>
        <v>1</v>
      </c>
      <c r="BF6" s="11">
        <f t="shared" si="40"/>
        <v>0</v>
      </c>
      <c r="BG6" s="11">
        <f t="shared" si="41"/>
        <v>1</v>
      </c>
      <c r="BH6" s="11">
        <f t="shared" si="42"/>
        <v>0</v>
      </c>
      <c r="BI6" s="11">
        <f t="shared" si="43"/>
        <v>1</v>
      </c>
      <c r="BJ6" s="11">
        <f t="shared" si="17"/>
        <v>0</v>
      </c>
      <c r="BK6" s="11">
        <f t="shared" si="44"/>
        <v>14</v>
      </c>
      <c r="BL6" s="9">
        <f t="shared" si="45"/>
        <v>0</v>
      </c>
      <c r="BM6" s="9">
        <f t="shared" si="46"/>
        <v>0</v>
      </c>
      <c r="BN6" s="9">
        <f t="shared" si="47"/>
        <v>0</v>
      </c>
      <c r="BO6" s="9">
        <f t="shared" si="48"/>
        <v>0</v>
      </c>
      <c r="BP6" s="9">
        <f t="shared" si="49"/>
        <v>0</v>
      </c>
      <c r="BQ6" s="9">
        <f t="shared" si="18"/>
        <v>0</v>
      </c>
      <c r="BR6" s="9">
        <f t="shared" si="50"/>
        <v>0</v>
      </c>
      <c r="BS6" s="8">
        <f t="shared" si="51"/>
        <v>0</v>
      </c>
      <c r="BT6" s="8">
        <f t="shared" si="52"/>
        <v>0</v>
      </c>
      <c r="BU6" s="8">
        <f t="shared" si="53"/>
        <v>0</v>
      </c>
      <c r="BV6" s="8">
        <f t="shared" si="54"/>
        <v>0</v>
      </c>
      <c r="BW6" s="8">
        <f t="shared" si="55"/>
        <v>0</v>
      </c>
      <c r="BX6" s="8">
        <f t="shared" si="19"/>
        <v>0</v>
      </c>
      <c r="BY6" s="8">
        <f t="shared" si="56"/>
        <v>0</v>
      </c>
      <c r="BZ6" s="1">
        <f t="shared" si="57"/>
        <v>2</v>
      </c>
    </row>
    <row r="7" spans="1:78" x14ac:dyDescent="0.25">
      <c r="A7" s="12">
        <f t="shared" si="58"/>
        <v>4</v>
      </c>
      <c r="B7" s="12" t="str">
        <f t="shared" si="20"/>
        <v>BB-JKR-4</v>
      </c>
      <c r="C7" s="12">
        <v>2</v>
      </c>
      <c r="D7" s="36">
        <f t="shared" si="5"/>
        <v>45122</v>
      </c>
      <c r="E7" s="37">
        <v>45122</v>
      </c>
      <c r="F7" s="32">
        <v>0.39583333333333331</v>
      </c>
      <c r="G7" s="15"/>
      <c r="H7" s="12" t="str">
        <f t="shared" si="6"/>
        <v>Devon/Strafford 2</v>
      </c>
      <c r="I7" s="12">
        <v>2</v>
      </c>
      <c r="J7" s="12" t="s">
        <v>21</v>
      </c>
      <c r="K7" s="12" t="str">
        <f t="shared" si="7"/>
        <v>Devon/Strafford 1</v>
      </c>
      <c r="L7" s="12">
        <v>5</v>
      </c>
      <c r="M7" s="12" t="s">
        <v>40</v>
      </c>
      <c r="N7" s="12" t="s">
        <v>10</v>
      </c>
      <c r="P7" s="12">
        <v>2</v>
      </c>
      <c r="Q7" s="12">
        <v>1</v>
      </c>
      <c r="S7" s="3" t="s">
        <v>37</v>
      </c>
      <c r="T7" s="3">
        <f>+BE23</f>
        <v>6</v>
      </c>
      <c r="U7" s="3">
        <f>COUNTIF(K$4:K$23,S7)</f>
        <v>3</v>
      </c>
      <c r="V7" s="3">
        <f>+BH23</f>
        <v>3</v>
      </c>
      <c r="W7" s="3">
        <f>+BI23</f>
        <v>3</v>
      </c>
      <c r="X7" s="3">
        <f>+BJ23</f>
        <v>0</v>
      </c>
      <c r="Y7" s="3">
        <f t="shared" si="8"/>
        <v>6</v>
      </c>
      <c r="Z7" s="3">
        <f>+BK23</f>
        <v>47</v>
      </c>
      <c r="AA7" s="22">
        <f t="shared" si="9"/>
        <v>6.7611940298507465</v>
      </c>
      <c r="AB7" s="20">
        <f t="shared" si="10"/>
        <v>4</v>
      </c>
      <c r="AC7" s="20"/>
      <c r="AD7" s="25">
        <v>14.42</v>
      </c>
      <c r="AE7" s="20">
        <f t="shared" si="11"/>
        <v>6</v>
      </c>
      <c r="AF7" s="21" t="str">
        <f t="shared" si="12"/>
        <v>Great Valley</v>
      </c>
      <c r="AG7" s="21" t="s">
        <v>39</v>
      </c>
      <c r="AH7" s="1">
        <f t="shared" si="13"/>
        <v>2</v>
      </c>
      <c r="AI7" s="1" t="s">
        <v>34</v>
      </c>
      <c r="AJ7" s="9">
        <f t="shared" si="21"/>
        <v>0</v>
      </c>
      <c r="AK7" s="9">
        <f t="shared" si="22"/>
        <v>0</v>
      </c>
      <c r="AL7" s="9">
        <f t="shared" si="23"/>
        <v>0</v>
      </c>
      <c r="AM7" s="9">
        <f t="shared" si="24"/>
        <v>0</v>
      </c>
      <c r="AN7" s="9">
        <f t="shared" si="25"/>
        <v>0</v>
      </c>
      <c r="AO7" s="9">
        <f t="shared" si="14"/>
        <v>0</v>
      </c>
      <c r="AP7" s="9">
        <f t="shared" si="26"/>
        <v>0</v>
      </c>
      <c r="AQ7" s="8">
        <f t="shared" si="27"/>
        <v>1</v>
      </c>
      <c r="AR7" s="8">
        <f t="shared" si="28"/>
        <v>1</v>
      </c>
      <c r="AS7" s="8">
        <f t="shared" si="29"/>
        <v>0</v>
      </c>
      <c r="AT7" s="8">
        <f t="shared" si="30"/>
        <v>1</v>
      </c>
      <c r="AU7" s="8">
        <f t="shared" si="31"/>
        <v>0</v>
      </c>
      <c r="AV7" s="8">
        <f t="shared" si="15"/>
        <v>0</v>
      </c>
      <c r="AW7" s="8">
        <f t="shared" si="32"/>
        <v>2</v>
      </c>
      <c r="AX7" s="10">
        <f t="shared" si="33"/>
        <v>1</v>
      </c>
      <c r="AY7" s="10">
        <f t="shared" si="34"/>
        <v>0</v>
      </c>
      <c r="AZ7" s="10">
        <f t="shared" si="35"/>
        <v>1</v>
      </c>
      <c r="BA7" s="10">
        <f t="shared" si="36"/>
        <v>0</v>
      </c>
      <c r="BB7" s="10">
        <f t="shared" si="37"/>
        <v>1</v>
      </c>
      <c r="BC7" s="10">
        <f t="shared" si="16"/>
        <v>0</v>
      </c>
      <c r="BD7" s="10">
        <f t="shared" si="38"/>
        <v>5</v>
      </c>
      <c r="BE7" s="11">
        <f t="shared" si="39"/>
        <v>0</v>
      </c>
      <c r="BF7" s="11">
        <f t="shared" si="40"/>
        <v>0</v>
      </c>
      <c r="BG7" s="11">
        <f t="shared" si="41"/>
        <v>0</v>
      </c>
      <c r="BH7" s="11">
        <f t="shared" si="42"/>
        <v>0</v>
      </c>
      <c r="BI7" s="11">
        <f t="shared" si="43"/>
        <v>0</v>
      </c>
      <c r="BJ7" s="11">
        <f t="shared" si="17"/>
        <v>0</v>
      </c>
      <c r="BK7" s="11">
        <f t="shared" si="44"/>
        <v>0</v>
      </c>
      <c r="BL7" s="9">
        <f t="shared" si="45"/>
        <v>0</v>
      </c>
      <c r="BM7" s="9">
        <f t="shared" si="46"/>
        <v>0</v>
      </c>
      <c r="BN7" s="9">
        <f t="shared" si="47"/>
        <v>0</v>
      </c>
      <c r="BO7" s="9">
        <f t="shared" si="48"/>
        <v>0</v>
      </c>
      <c r="BP7" s="9">
        <f t="shared" si="49"/>
        <v>0</v>
      </c>
      <c r="BQ7" s="9">
        <f t="shared" si="18"/>
        <v>0</v>
      </c>
      <c r="BR7" s="9">
        <f t="shared" si="50"/>
        <v>0</v>
      </c>
      <c r="BS7" s="8">
        <f t="shared" si="51"/>
        <v>0</v>
      </c>
      <c r="BT7" s="8">
        <f t="shared" si="52"/>
        <v>0</v>
      </c>
      <c r="BU7" s="8">
        <f t="shared" si="53"/>
        <v>0</v>
      </c>
      <c r="BV7" s="8">
        <f t="shared" si="54"/>
        <v>0</v>
      </c>
      <c r="BW7" s="8">
        <f t="shared" si="55"/>
        <v>0</v>
      </c>
      <c r="BX7" s="8">
        <f t="shared" si="19"/>
        <v>0</v>
      </c>
      <c r="BY7" s="8">
        <f t="shared" si="56"/>
        <v>0</v>
      </c>
      <c r="BZ7" s="1">
        <f t="shared" si="57"/>
        <v>2</v>
      </c>
    </row>
    <row r="8" spans="1:78" x14ac:dyDescent="0.25">
      <c r="A8" s="12">
        <f t="shared" si="58"/>
        <v>5</v>
      </c>
      <c r="B8" s="12" t="str">
        <f t="shared" si="20"/>
        <v>BB-JKR-5</v>
      </c>
      <c r="C8" s="12">
        <v>2</v>
      </c>
      <c r="D8" s="13">
        <f t="shared" si="5"/>
        <v>45116</v>
      </c>
      <c r="E8" s="14">
        <v>45116</v>
      </c>
      <c r="F8" s="15">
        <v>0.45833333333333331</v>
      </c>
      <c r="G8" s="15"/>
      <c r="H8" s="12" t="str">
        <f t="shared" si="6"/>
        <v>Chester Valley</v>
      </c>
      <c r="I8" s="12">
        <v>6</v>
      </c>
      <c r="J8" s="12" t="s">
        <v>21</v>
      </c>
      <c r="K8" s="12" t="str">
        <f t="shared" si="7"/>
        <v>Great Valley</v>
      </c>
      <c r="L8" s="12">
        <v>11</v>
      </c>
      <c r="M8" s="12" t="s">
        <v>39</v>
      </c>
      <c r="N8" s="12" t="s">
        <v>10</v>
      </c>
      <c r="P8" s="12">
        <v>3</v>
      </c>
      <c r="Q8" s="12">
        <v>6</v>
      </c>
      <c r="S8" s="3" t="s">
        <v>28</v>
      </c>
      <c r="T8" s="3">
        <f>+BL23</f>
        <v>6</v>
      </c>
      <c r="U8" s="3">
        <f>COUNTIF(K$4:K$23,S8)+2</f>
        <v>5</v>
      </c>
      <c r="V8" s="3">
        <f>+BO23</f>
        <v>0</v>
      </c>
      <c r="W8" s="3">
        <f>+BP23</f>
        <v>6</v>
      </c>
      <c r="X8" s="3">
        <f>+BQ23</f>
        <v>0</v>
      </c>
      <c r="Y8" s="3">
        <f t="shared" si="8"/>
        <v>0</v>
      </c>
      <c r="Z8" s="3">
        <f>+BR23</f>
        <v>80</v>
      </c>
      <c r="AA8" s="22">
        <f t="shared" si="9"/>
        <v>0.59701492537313428</v>
      </c>
      <c r="AB8" s="20">
        <f t="shared" si="10"/>
        <v>6</v>
      </c>
      <c r="AC8" s="20"/>
      <c r="AD8" s="25">
        <v>13.54</v>
      </c>
      <c r="AE8" s="20">
        <f t="shared" si="11"/>
        <v>5</v>
      </c>
      <c r="AF8" s="21" t="str">
        <f t="shared" si="12"/>
        <v>Lower Perk 1</v>
      </c>
      <c r="AG8" s="21" t="s">
        <v>46</v>
      </c>
      <c r="AH8" s="1">
        <f t="shared" si="13"/>
        <v>6</v>
      </c>
      <c r="AI8" s="1" t="s">
        <v>34</v>
      </c>
      <c r="AJ8" s="9">
        <f t="shared" si="21"/>
        <v>1</v>
      </c>
      <c r="AK8" s="9">
        <f t="shared" si="22"/>
        <v>0</v>
      </c>
      <c r="AL8" s="9">
        <f t="shared" si="23"/>
        <v>1</v>
      </c>
      <c r="AM8" s="9">
        <f t="shared" si="24"/>
        <v>0</v>
      </c>
      <c r="AN8" s="9">
        <f t="shared" si="25"/>
        <v>1</v>
      </c>
      <c r="AO8" s="9">
        <f t="shared" si="14"/>
        <v>0</v>
      </c>
      <c r="AP8" s="9">
        <f t="shared" si="26"/>
        <v>11</v>
      </c>
      <c r="AQ8" s="8">
        <f t="shared" si="27"/>
        <v>0</v>
      </c>
      <c r="AR8" s="8">
        <f t="shared" si="28"/>
        <v>0</v>
      </c>
      <c r="AS8" s="8">
        <f t="shared" si="29"/>
        <v>0</v>
      </c>
      <c r="AT8" s="8">
        <f t="shared" si="30"/>
        <v>0</v>
      </c>
      <c r="AU8" s="8">
        <f t="shared" si="31"/>
        <v>0</v>
      </c>
      <c r="AV8" s="8">
        <f t="shared" si="15"/>
        <v>0</v>
      </c>
      <c r="AW8" s="8">
        <f t="shared" si="32"/>
        <v>0</v>
      </c>
      <c r="AX8" s="10">
        <f t="shared" si="33"/>
        <v>0</v>
      </c>
      <c r="AY8" s="10">
        <f t="shared" si="34"/>
        <v>0</v>
      </c>
      <c r="AZ8" s="10">
        <f t="shared" si="35"/>
        <v>0</v>
      </c>
      <c r="BA8" s="10">
        <f t="shared" si="36"/>
        <v>0</v>
      </c>
      <c r="BB8" s="10">
        <f t="shared" si="37"/>
        <v>0</v>
      </c>
      <c r="BC8" s="10">
        <f t="shared" si="16"/>
        <v>0</v>
      </c>
      <c r="BD8" s="10">
        <f t="shared" si="38"/>
        <v>0</v>
      </c>
      <c r="BE8" s="11">
        <f t="shared" si="39"/>
        <v>1</v>
      </c>
      <c r="BF8" s="11">
        <f t="shared" si="40"/>
        <v>1</v>
      </c>
      <c r="BG8" s="11">
        <f t="shared" si="41"/>
        <v>0</v>
      </c>
      <c r="BH8" s="11">
        <f t="shared" si="42"/>
        <v>1</v>
      </c>
      <c r="BI8" s="11">
        <f t="shared" si="43"/>
        <v>0</v>
      </c>
      <c r="BJ8" s="11">
        <f t="shared" si="17"/>
        <v>0</v>
      </c>
      <c r="BK8" s="11">
        <f t="shared" si="44"/>
        <v>6</v>
      </c>
      <c r="BL8" s="9">
        <f t="shared" si="45"/>
        <v>0</v>
      </c>
      <c r="BM8" s="9">
        <f t="shared" si="46"/>
        <v>0</v>
      </c>
      <c r="BN8" s="9">
        <f t="shared" si="47"/>
        <v>0</v>
      </c>
      <c r="BO8" s="9">
        <f t="shared" si="48"/>
        <v>0</v>
      </c>
      <c r="BP8" s="9">
        <f t="shared" si="49"/>
        <v>0</v>
      </c>
      <c r="BQ8" s="9">
        <f t="shared" si="18"/>
        <v>0</v>
      </c>
      <c r="BR8" s="9">
        <f t="shared" si="50"/>
        <v>0</v>
      </c>
      <c r="BS8" s="8">
        <f t="shared" si="51"/>
        <v>0</v>
      </c>
      <c r="BT8" s="8">
        <f t="shared" si="52"/>
        <v>0</v>
      </c>
      <c r="BU8" s="8">
        <f t="shared" si="53"/>
        <v>0</v>
      </c>
      <c r="BV8" s="8">
        <f t="shared" si="54"/>
        <v>0</v>
      </c>
      <c r="BW8" s="8">
        <f t="shared" si="55"/>
        <v>0</v>
      </c>
      <c r="BX8" s="8">
        <f t="shared" si="19"/>
        <v>0</v>
      </c>
      <c r="BY8" s="8">
        <f t="shared" si="56"/>
        <v>0</v>
      </c>
      <c r="BZ8" s="1">
        <f t="shared" si="57"/>
        <v>2</v>
      </c>
    </row>
    <row r="9" spans="1:78" x14ac:dyDescent="0.25">
      <c r="A9" s="12">
        <f t="shared" si="58"/>
        <v>6</v>
      </c>
      <c r="B9" s="12" t="str">
        <f t="shared" si="20"/>
        <v>BB-JKR-6</v>
      </c>
      <c r="C9" s="12">
        <v>2</v>
      </c>
      <c r="D9" s="36">
        <f t="shared" si="5"/>
        <v>45122</v>
      </c>
      <c r="E9" s="37">
        <v>45122</v>
      </c>
      <c r="F9" s="32">
        <v>0.39583333333333331</v>
      </c>
      <c r="G9" s="15"/>
      <c r="H9" s="12" t="str">
        <f t="shared" si="6"/>
        <v>Lower Perk 2</v>
      </c>
      <c r="I9" s="12">
        <v>8</v>
      </c>
      <c r="J9" s="12" t="s">
        <v>21</v>
      </c>
      <c r="K9" s="12" t="str">
        <f t="shared" si="7"/>
        <v>Lower Perk 1</v>
      </c>
      <c r="L9" s="12">
        <v>3</v>
      </c>
      <c r="M9" s="12" t="s">
        <v>46</v>
      </c>
      <c r="N9" s="12" t="s">
        <v>10</v>
      </c>
      <c r="P9" s="12">
        <v>4</v>
      </c>
      <c r="Q9" s="12">
        <v>5</v>
      </c>
      <c r="S9" s="3" t="s">
        <v>29</v>
      </c>
      <c r="T9" s="3">
        <f>+BS23</f>
        <v>6</v>
      </c>
      <c r="U9" s="3">
        <f>COUNTIF(K$4:K$23,S9)</f>
        <v>3</v>
      </c>
      <c r="V9" s="3">
        <f>+BV23</f>
        <v>2</v>
      </c>
      <c r="W9" s="3">
        <f>+BW23</f>
        <v>4</v>
      </c>
      <c r="X9" s="3">
        <f>+BX23</f>
        <v>0</v>
      </c>
      <c r="Y9" s="3">
        <f t="shared" si="8"/>
        <v>4</v>
      </c>
      <c r="Z9" s="3">
        <f>+BY23</f>
        <v>48</v>
      </c>
      <c r="AA9" s="22">
        <f t="shared" si="9"/>
        <v>4.7562189054726369</v>
      </c>
      <c r="AB9" s="20">
        <f t="shared" si="10"/>
        <v>5</v>
      </c>
      <c r="AC9" s="20"/>
      <c r="AD9" s="25">
        <v>13.32</v>
      </c>
      <c r="AE9" s="20">
        <f t="shared" si="11"/>
        <v>4</v>
      </c>
      <c r="AF9" s="21" t="str">
        <f t="shared" si="12"/>
        <v>Lower Perk 2</v>
      </c>
      <c r="AG9" s="21" t="s">
        <v>46</v>
      </c>
      <c r="AH9" s="1">
        <f t="shared" si="13"/>
        <v>6</v>
      </c>
      <c r="AI9" s="1" t="s">
        <v>34</v>
      </c>
      <c r="AJ9" s="9">
        <f>IF(OR($H9=AJ$1,$K9=AJ$1),1,0)</f>
        <v>0</v>
      </c>
      <c r="AK9" s="9">
        <f>IF(AND(AJ9=1,$K9=AJ$1),1,0)</f>
        <v>0</v>
      </c>
      <c r="AL9" s="9">
        <f>IF(AND(AJ9=1,$H9=AJ$1),1,0)</f>
        <v>0</v>
      </c>
      <c r="AM9" s="9">
        <f>IF(OR(AND($H9=AJ$1,$I9&gt;$L9),AND($K9=AJ$1,$I9&lt;$L9)),1,0)</f>
        <v>0</v>
      </c>
      <c r="AN9" s="9">
        <f>IF(OR(AND($H9=AJ$1,$I9&lt;$L9),AND($K9=AJ$1,$I9&gt;$L9)),1,0)</f>
        <v>0</v>
      </c>
      <c r="AO9" s="9">
        <f t="shared" si="14"/>
        <v>0</v>
      </c>
      <c r="AP9" s="9">
        <f t="shared" si="26"/>
        <v>0</v>
      </c>
      <c r="AQ9" s="8">
        <f>IF(OR($H9=AQ$1,$K9=AQ$1),1,0)</f>
        <v>0</v>
      </c>
      <c r="AR9" s="8">
        <f>IF(AND(AQ9=1,$K9=AQ$1),1,0)</f>
        <v>0</v>
      </c>
      <c r="AS9" s="8">
        <f>IF(AND(AQ9=1,$H9=AQ$1),1,0)</f>
        <v>0</v>
      </c>
      <c r="AT9" s="8">
        <f>IF(OR(AND($H9=AQ$1,$I9&gt;$L9),AND($K9=AQ$1,$I9&lt;$L9)),1,0)</f>
        <v>0</v>
      </c>
      <c r="AU9" s="8">
        <f>IF(OR(AND($H9=AQ$1,$I9&lt;$L9),AND($K9=AQ$1,$I9&gt;$L9)),1,0)</f>
        <v>0</v>
      </c>
      <c r="AV9" s="8">
        <f t="shared" si="15"/>
        <v>0</v>
      </c>
      <c r="AW9" s="8">
        <f t="shared" si="32"/>
        <v>0</v>
      </c>
      <c r="AX9" s="10">
        <f>IF(OR($H9=AX$1,$K9=AX$1),1,0)</f>
        <v>0</v>
      </c>
      <c r="AY9" s="10">
        <f>IF(AND(AX9=1,$K9=AX$1),1,0)</f>
        <v>0</v>
      </c>
      <c r="AZ9" s="10">
        <f>IF(AND(AX9=1,$H9=AX$1),1,0)</f>
        <v>0</v>
      </c>
      <c r="BA9" s="10">
        <f>IF(OR(AND($H9=AX$1,$I9&gt;$L9),AND($K9=AX$1,$I9&lt;$L9)),1,0)</f>
        <v>0</v>
      </c>
      <c r="BB9" s="10">
        <f>IF(OR(AND($H9=AX$1,$I9&lt;$L9),AND($K9=AX$1,$I9&gt;$L9)),1,0)</f>
        <v>0</v>
      </c>
      <c r="BC9" s="10">
        <f t="shared" si="16"/>
        <v>0</v>
      </c>
      <c r="BD9" s="10">
        <f t="shared" si="38"/>
        <v>0</v>
      </c>
      <c r="BE9" s="11">
        <f>IF(OR($H9=BE$1,$K9=BE$1),1,0)</f>
        <v>0</v>
      </c>
      <c r="BF9" s="11">
        <f>IF(AND(BE9=1,$K9=BE$1),1,0)</f>
        <v>0</v>
      </c>
      <c r="BG9" s="11">
        <f>IF(AND(BE9=1,$H9=BE$1),1,0)</f>
        <v>0</v>
      </c>
      <c r="BH9" s="11">
        <f>IF(OR(AND($H9=BE$1,$I9&gt;$L9),AND($K9=BE$1,$I9&lt;$L9)),1,0)</f>
        <v>0</v>
      </c>
      <c r="BI9" s="11">
        <f>IF(OR(AND($H9=BE$1,$I9&lt;$L9),AND($K9=BE$1,$I9&gt;$L9)),1,0)</f>
        <v>0</v>
      </c>
      <c r="BJ9" s="11">
        <f t="shared" si="17"/>
        <v>0</v>
      </c>
      <c r="BK9" s="11">
        <f t="shared" si="44"/>
        <v>0</v>
      </c>
      <c r="BL9" s="9">
        <f>IF(OR($H9=BL$1,$K9=BL$1),1,0)</f>
        <v>1</v>
      </c>
      <c r="BM9" s="9">
        <f>IF(AND(BL9=1,$K9=BL$1),1,0)</f>
        <v>1</v>
      </c>
      <c r="BN9" s="9">
        <f>IF(AND(BL9=1,$H9=BL$1),1,0)</f>
        <v>0</v>
      </c>
      <c r="BO9" s="9">
        <f>IF(OR(AND($H9=BL$1,$I9&gt;$L9),AND($K9=BL$1,$I9&lt;$L9)),1,0)</f>
        <v>0</v>
      </c>
      <c r="BP9" s="9">
        <f>IF(OR(AND($H9=BL$1,$I9&lt;$L9),AND($K9=BL$1,$I9&gt;$L9)),1,0)</f>
        <v>1</v>
      </c>
      <c r="BQ9" s="9">
        <f t="shared" si="18"/>
        <v>0</v>
      </c>
      <c r="BR9" s="9">
        <f t="shared" si="50"/>
        <v>8</v>
      </c>
      <c r="BS9" s="8">
        <f>IF(OR($H9=BS$1,$K9=BS$1),1,0)</f>
        <v>1</v>
      </c>
      <c r="BT9" s="8">
        <f>IF(AND(BS9=1,$K9=BS$1),1,0)</f>
        <v>0</v>
      </c>
      <c r="BU9" s="8">
        <f>IF(AND(BS9=1,$H9=BS$1),1,0)</f>
        <v>1</v>
      </c>
      <c r="BV9" s="8">
        <f>IF(OR(AND($H9=BS$1,$I9&gt;$L9),AND($K9=BS$1,$I9&lt;$L9)),1,0)</f>
        <v>1</v>
      </c>
      <c r="BW9" s="8">
        <f>IF(OR(AND($H9=BS$1,$I9&lt;$L9),AND($K9=BS$1,$I9&gt;$L9)),1,0)</f>
        <v>0</v>
      </c>
      <c r="BX9" s="8">
        <f t="shared" si="19"/>
        <v>0</v>
      </c>
      <c r="BY9" s="8">
        <f t="shared" si="56"/>
        <v>3</v>
      </c>
      <c r="BZ9" s="1">
        <f t="shared" si="57"/>
        <v>2</v>
      </c>
    </row>
    <row r="10" spans="1:78" x14ac:dyDescent="0.25">
      <c r="A10" s="3">
        <f t="shared" si="58"/>
        <v>7</v>
      </c>
      <c r="B10" s="3" t="str">
        <f t="shared" si="20"/>
        <v>BB-JKR-7</v>
      </c>
      <c r="C10" s="3">
        <v>3</v>
      </c>
      <c r="D10" s="4">
        <f t="shared" si="5"/>
        <v>45118</v>
      </c>
      <c r="E10" s="5">
        <v>45118</v>
      </c>
      <c r="F10" s="38">
        <v>0.72916666666666663</v>
      </c>
      <c r="G10" s="6"/>
      <c r="H10" s="3" t="str">
        <f t="shared" si="6"/>
        <v>Great Valley</v>
      </c>
      <c r="I10" s="3">
        <v>11</v>
      </c>
      <c r="J10" s="3" t="s">
        <v>21</v>
      </c>
      <c r="K10" s="3" t="str">
        <f t="shared" si="7"/>
        <v>Lower Perk 2</v>
      </c>
      <c r="L10" s="3">
        <v>7</v>
      </c>
      <c r="M10" s="3" t="s">
        <v>46</v>
      </c>
      <c r="N10" s="3" t="s">
        <v>10</v>
      </c>
      <c r="P10" s="3">
        <v>6</v>
      </c>
      <c r="Q10" s="3">
        <v>4</v>
      </c>
      <c r="AB10" s="20"/>
      <c r="AC10" s="20"/>
      <c r="AE10" s="20"/>
      <c r="AJ10" s="9">
        <f t="shared" si="21"/>
        <v>0</v>
      </c>
      <c r="AK10" s="9">
        <f t="shared" si="22"/>
        <v>0</v>
      </c>
      <c r="AL10" s="9">
        <f t="shared" si="23"/>
        <v>0</v>
      </c>
      <c r="AM10" s="9">
        <f t="shared" si="24"/>
        <v>0</v>
      </c>
      <c r="AN10" s="9">
        <f t="shared" si="25"/>
        <v>0</v>
      </c>
      <c r="AO10" s="9">
        <f t="shared" si="14"/>
        <v>0</v>
      </c>
      <c r="AP10" s="9">
        <f t="shared" si="26"/>
        <v>0</v>
      </c>
      <c r="AQ10" s="8">
        <f t="shared" si="27"/>
        <v>0</v>
      </c>
      <c r="AR10" s="8">
        <f t="shared" si="28"/>
        <v>0</v>
      </c>
      <c r="AS10" s="8">
        <f t="shared" si="29"/>
        <v>0</v>
      </c>
      <c r="AT10" s="8">
        <f t="shared" si="30"/>
        <v>0</v>
      </c>
      <c r="AU10" s="8">
        <f t="shared" si="31"/>
        <v>0</v>
      </c>
      <c r="AV10" s="8">
        <f t="shared" si="15"/>
        <v>0</v>
      </c>
      <c r="AW10" s="8">
        <f t="shared" si="32"/>
        <v>0</v>
      </c>
      <c r="AX10" s="10">
        <f t="shared" si="33"/>
        <v>0</v>
      </c>
      <c r="AY10" s="10">
        <f t="shared" si="34"/>
        <v>0</v>
      </c>
      <c r="AZ10" s="10">
        <f t="shared" si="35"/>
        <v>0</v>
      </c>
      <c r="BA10" s="10">
        <f t="shared" si="36"/>
        <v>0</v>
      </c>
      <c r="BB10" s="10">
        <f t="shared" si="37"/>
        <v>0</v>
      </c>
      <c r="BC10" s="10">
        <f t="shared" si="16"/>
        <v>0</v>
      </c>
      <c r="BD10" s="10">
        <f t="shared" si="38"/>
        <v>0</v>
      </c>
      <c r="BE10" s="11">
        <f t="shared" si="39"/>
        <v>1</v>
      </c>
      <c r="BF10" s="11">
        <f t="shared" si="40"/>
        <v>0</v>
      </c>
      <c r="BG10" s="11">
        <f t="shared" si="41"/>
        <v>1</v>
      </c>
      <c r="BH10" s="11">
        <f t="shared" si="42"/>
        <v>1</v>
      </c>
      <c r="BI10" s="11">
        <f t="shared" si="43"/>
        <v>0</v>
      </c>
      <c r="BJ10" s="11">
        <f t="shared" si="17"/>
        <v>0</v>
      </c>
      <c r="BK10" s="11">
        <f t="shared" si="44"/>
        <v>7</v>
      </c>
      <c r="BL10" s="9">
        <f t="shared" si="45"/>
        <v>0</v>
      </c>
      <c r="BM10" s="9">
        <f t="shared" si="46"/>
        <v>0</v>
      </c>
      <c r="BN10" s="9">
        <f t="shared" si="47"/>
        <v>0</v>
      </c>
      <c r="BO10" s="9">
        <f t="shared" si="48"/>
        <v>0</v>
      </c>
      <c r="BP10" s="9">
        <f t="shared" si="49"/>
        <v>0</v>
      </c>
      <c r="BQ10" s="9">
        <f t="shared" si="18"/>
        <v>0</v>
      </c>
      <c r="BR10" s="9">
        <f t="shared" si="50"/>
        <v>0</v>
      </c>
      <c r="BS10" s="8">
        <f t="shared" si="51"/>
        <v>1</v>
      </c>
      <c r="BT10" s="8">
        <f t="shared" si="52"/>
        <v>1</v>
      </c>
      <c r="BU10" s="8">
        <f t="shared" si="53"/>
        <v>0</v>
      </c>
      <c r="BV10" s="8">
        <f t="shared" si="54"/>
        <v>0</v>
      </c>
      <c r="BW10" s="8">
        <f t="shared" si="55"/>
        <v>1</v>
      </c>
      <c r="BX10" s="8">
        <f t="shared" si="19"/>
        <v>0</v>
      </c>
      <c r="BY10" s="8">
        <f t="shared" si="56"/>
        <v>11</v>
      </c>
      <c r="BZ10" s="1">
        <f t="shared" si="57"/>
        <v>2</v>
      </c>
    </row>
    <row r="11" spans="1:78" x14ac:dyDescent="0.25">
      <c r="A11" s="3">
        <f t="shared" si="58"/>
        <v>8</v>
      </c>
      <c r="B11" s="3" t="str">
        <f t="shared" si="20"/>
        <v>BB-JKR-8</v>
      </c>
      <c r="C11" s="3">
        <v>3</v>
      </c>
      <c r="D11" s="4">
        <f t="shared" si="5"/>
        <v>45118</v>
      </c>
      <c r="E11" s="5">
        <v>45118</v>
      </c>
      <c r="F11" s="6">
        <v>0.75</v>
      </c>
      <c r="G11" s="6"/>
      <c r="H11" s="3" t="str">
        <f t="shared" si="6"/>
        <v>Devon/Strafford 2</v>
      </c>
      <c r="I11" s="39">
        <v>8</v>
      </c>
      <c r="J11" s="3" t="s">
        <v>21</v>
      </c>
      <c r="K11" s="3" t="str">
        <f t="shared" si="7"/>
        <v>Chester Valley</v>
      </c>
      <c r="L11" s="39">
        <v>2</v>
      </c>
      <c r="M11" s="3" t="s">
        <v>38</v>
      </c>
      <c r="N11" s="3" t="s">
        <v>10</v>
      </c>
      <c r="P11" s="3">
        <v>2</v>
      </c>
      <c r="Q11" s="3">
        <v>3</v>
      </c>
      <c r="S11" s="3" t="s">
        <v>24</v>
      </c>
      <c r="AB11" s="20"/>
      <c r="AC11" s="20"/>
      <c r="AE11" s="20"/>
      <c r="AJ11" s="9">
        <f t="shared" si="21"/>
        <v>1</v>
      </c>
      <c r="AK11" s="9">
        <f t="shared" si="22"/>
        <v>1</v>
      </c>
      <c r="AL11" s="9">
        <f t="shared" si="23"/>
        <v>0</v>
      </c>
      <c r="AM11" s="9">
        <f t="shared" si="24"/>
        <v>0</v>
      </c>
      <c r="AN11" s="9">
        <f t="shared" si="25"/>
        <v>1</v>
      </c>
      <c r="AO11" s="9">
        <f t="shared" si="14"/>
        <v>0</v>
      </c>
      <c r="AP11" s="9">
        <f t="shared" si="26"/>
        <v>8</v>
      </c>
      <c r="AQ11" s="8">
        <f t="shared" si="27"/>
        <v>0</v>
      </c>
      <c r="AR11" s="8">
        <f t="shared" si="28"/>
        <v>0</v>
      </c>
      <c r="AS11" s="8">
        <f t="shared" si="29"/>
        <v>0</v>
      </c>
      <c r="AT11" s="8">
        <f t="shared" si="30"/>
        <v>0</v>
      </c>
      <c r="AU11" s="8">
        <f t="shared" si="31"/>
        <v>0</v>
      </c>
      <c r="AV11" s="8">
        <f t="shared" si="15"/>
        <v>0</v>
      </c>
      <c r="AW11" s="8">
        <f t="shared" si="32"/>
        <v>0</v>
      </c>
      <c r="AX11" s="10">
        <f t="shared" si="33"/>
        <v>1</v>
      </c>
      <c r="AY11" s="10">
        <f t="shared" si="34"/>
        <v>0</v>
      </c>
      <c r="AZ11" s="10">
        <f t="shared" si="35"/>
        <v>1</v>
      </c>
      <c r="BA11" s="10">
        <f t="shared" si="36"/>
        <v>1</v>
      </c>
      <c r="BB11" s="10">
        <f t="shared" si="37"/>
        <v>0</v>
      </c>
      <c r="BC11" s="10">
        <f t="shared" si="16"/>
        <v>0</v>
      </c>
      <c r="BD11" s="10">
        <f t="shared" si="38"/>
        <v>2</v>
      </c>
      <c r="BE11" s="11">
        <f t="shared" si="39"/>
        <v>0</v>
      </c>
      <c r="BF11" s="11">
        <f t="shared" si="40"/>
        <v>0</v>
      </c>
      <c r="BG11" s="11">
        <f t="shared" si="41"/>
        <v>0</v>
      </c>
      <c r="BH11" s="11">
        <f t="shared" si="42"/>
        <v>0</v>
      </c>
      <c r="BI11" s="11">
        <f t="shared" si="43"/>
        <v>0</v>
      </c>
      <c r="BJ11" s="11">
        <f t="shared" si="17"/>
        <v>0</v>
      </c>
      <c r="BK11" s="11">
        <f t="shared" si="44"/>
        <v>0</v>
      </c>
      <c r="BL11" s="9">
        <f t="shared" si="45"/>
        <v>0</v>
      </c>
      <c r="BM11" s="9">
        <f t="shared" si="46"/>
        <v>0</v>
      </c>
      <c r="BN11" s="9">
        <f t="shared" si="47"/>
        <v>0</v>
      </c>
      <c r="BO11" s="9">
        <f t="shared" si="48"/>
        <v>0</v>
      </c>
      <c r="BP11" s="9">
        <f t="shared" si="49"/>
        <v>0</v>
      </c>
      <c r="BQ11" s="9">
        <f t="shared" si="18"/>
        <v>0</v>
      </c>
      <c r="BR11" s="9">
        <f t="shared" si="50"/>
        <v>0</v>
      </c>
      <c r="BS11" s="8">
        <f t="shared" si="51"/>
        <v>0</v>
      </c>
      <c r="BT11" s="8">
        <f t="shared" si="52"/>
        <v>0</v>
      </c>
      <c r="BU11" s="8">
        <f t="shared" si="53"/>
        <v>0</v>
      </c>
      <c r="BV11" s="8">
        <f t="shared" si="54"/>
        <v>0</v>
      </c>
      <c r="BW11" s="8">
        <f t="shared" si="55"/>
        <v>0</v>
      </c>
      <c r="BX11" s="8">
        <f t="shared" si="19"/>
        <v>0</v>
      </c>
      <c r="BY11" s="8">
        <f t="shared" si="56"/>
        <v>0</v>
      </c>
      <c r="BZ11" s="1">
        <f t="shared" si="57"/>
        <v>2</v>
      </c>
    </row>
    <row r="12" spans="1:78" x14ac:dyDescent="0.25">
      <c r="A12" s="3">
        <f t="shared" si="58"/>
        <v>9</v>
      </c>
      <c r="B12" s="3" t="str">
        <f t="shared" si="20"/>
        <v>BB-JKR-9</v>
      </c>
      <c r="C12" s="3">
        <v>3</v>
      </c>
      <c r="D12" s="4">
        <f t="shared" si="5"/>
        <v>45118</v>
      </c>
      <c r="E12" s="5">
        <v>45118</v>
      </c>
      <c r="F12" s="38">
        <v>0.8125</v>
      </c>
      <c r="G12" s="6"/>
      <c r="H12" s="3" t="str">
        <f t="shared" si="6"/>
        <v>Devon/Strafford 1</v>
      </c>
      <c r="I12" s="3">
        <v>12</v>
      </c>
      <c r="J12" s="3" t="s">
        <v>21</v>
      </c>
      <c r="K12" s="3" t="str">
        <f t="shared" si="7"/>
        <v>Lower Perk 1</v>
      </c>
      <c r="L12" s="3">
        <v>1</v>
      </c>
      <c r="M12" s="3" t="s">
        <v>46</v>
      </c>
      <c r="N12" s="3" t="s">
        <v>10</v>
      </c>
      <c r="P12" s="3">
        <v>1</v>
      </c>
      <c r="Q12" s="3">
        <v>5</v>
      </c>
      <c r="S12" s="3" t="s">
        <v>25</v>
      </c>
      <c r="AB12" s="20"/>
      <c r="AC12" s="20"/>
      <c r="AE12" s="20"/>
      <c r="AJ12" s="9">
        <f t="shared" si="21"/>
        <v>0</v>
      </c>
      <c r="AK12" s="9">
        <f t="shared" si="22"/>
        <v>0</v>
      </c>
      <c r="AL12" s="9">
        <f t="shared" si="23"/>
        <v>0</v>
      </c>
      <c r="AM12" s="9">
        <f t="shared" si="24"/>
        <v>0</v>
      </c>
      <c r="AN12" s="9">
        <f t="shared" si="25"/>
        <v>0</v>
      </c>
      <c r="AO12" s="9">
        <f t="shared" si="14"/>
        <v>0</v>
      </c>
      <c r="AP12" s="9">
        <f t="shared" si="26"/>
        <v>0</v>
      </c>
      <c r="AQ12" s="8">
        <f t="shared" si="27"/>
        <v>1</v>
      </c>
      <c r="AR12" s="8">
        <f t="shared" si="28"/>
        <v>0</v>
      </c>
      <c r="AS12" s="8">
        <f t="shared" si="29"/>
        <v>1</v>
      </c>
      <c r="AT12" s="8">
        <f t="shared" si="30"/>
        <v>1</v>
      </c>
      <c r="AU12" s="8">
        <f t="shared" si="31"/>
        <v>0</v>
      </c>
      <c r="AV12" s="8">
        <f t="shared" si="15"/>
        <v>0</v>
      </c>
      <c r="AW12" s="8">
        <f t="shared" si="32"/>
        <v>1</v>
      </c>
      <c r="AX12" s="10">
        <f t="shared" si="33"/>
        <v>0</v>
      </c>
      <c r="AY12" s="10">
        <f t="shared" si="34"/>
        <v>0</v>
      </c>
      <c r="AZ12" s="10">
        <f t="shared" si="35"/>
        <v>0</v>
      </c>
      <c r="BA12" s="10">
        <f t="shared" si="36"/>
        <v>0</v>
      </c>
      <c r="BB12" s="10">
        <f t="shared" si="37"/>
        <v>0</v>
      </c>
      <c r="BC12" s="10">
        <f t="shared" si="16"/>
        <v>0</v>
      </c>
      <c r="BD12" s="10">
        <f t="shared" si="38"/>
        <v>0</v>
      </c>
      <c r="BE12" s="11">
        <f t="shared" si="39"/>
        <v>0</v>
      </c>
      <c r="BF12" s="11">
        <f t="shared" si="40"/>
        <v>0</v>
      </c>
      <c r="BG12" s="11">
        <f t="shared" si="41"/>
        <v>0</v>
      </c>
      <c r="BH12" s="11">
        <f t="shared" si="42"/>
        <v>0</v>
      </c>
      <c r="BI12" s="11">
        <f t="shared" si="43"/>
        <v>0</v>
      </c>
      <c r="BJ12" s="11">
        <f t="shared" si="17"/>
        <v>0</v>
      </c>
      <c r="BK12" s="11">
        <f t="shared" si="44"/>
        <v>0</v>
      </c>
      <c r="BL12" s="9">
        <f t="shared" si="45"/>
        <v>1</v>
      </c>
      <c r="BM12" s="9">
        <f t="shared" si="46"/>
        <v>1</v>
      </c>
      <c r="BN12" s="9">
        <f t="shared" si="47"/>
        <v>0</v>
      </c>
      <c r="BO12" s="9">
        <f t="shared" si="48"/>
        <v>0</v>
      </c>
      <c r="BP12" s="9">
        <f t="shared" si="49"/>
        <v>1</v>
      </c>
      <c r="BQ12" s="9">
        <f t="shared" si="18"/>
        <v>0</v>
      </c>
      <c r="BR12" s="9">
        <f t="shared" si="50"/>
        <v>12</v>
      </c>
      <c r="BS12" s="8">
        <f t="shared" si="51"/>
        <v>0</v>
      </c>
      <c r="BT12" s="8">
        <f t="shared" si="52"/>
        <v>0</v>
      </c>
      <c r="BU12" s="8">
        <f t="shared" si="53"/>
        <v>0</v>
      </c>
      <c r="BV12" s="8">
        <f t="shared" si="54"/>
        <v>0</v>
      </c>
      <c r="BW12" s="8">
        <f t="shared" si="55"/>
        <v>0</v>
      </c>
      <c r="BX12" s="8">
        <f t="shared" si="19"/>
        <v>0</v>
      </c>
      <c r="BY12" s="8">
        <f t="shared" si="56"/>
        <v>0</v>
      </c>
      <c r="BZ12" s="1">
        <f t="shared" si="57"/>
        <v>2</v>
      </c>
    </row>
    <row r="13" spans="1:78" x14ac:dyDescent="0.25">
      <c r="A13" s="12">
        <f t="shared" si="58"/>
        <v>10</v>
      </c>
      <c r="B13" s="12" t="str">
        <f t="shared" si="20"/>
        <v>BB-JKR-10</v>
      </c>
      <c r="C13" s="12">
        <v>4</v>
      </c>
      <c r="D13" s="13">
        <f t="shared" si="5"/>
        <v>45120</v>
      </c>
      <c r="E13" s="14">
        <v>45120</v>
      </c>
      <c r="F13" s="38">
        <v>0.8125</v>
      </c>
      <c r="G13" s="15"/>
      <c r="H13" s="12" t="str">
        <f t="shared" si="6"/>
        <v>Chester Valley</v>
      </c>
      <c r="I13" s="39">
        <v>11</v>
      </c>
      <c r="J13" s="12" t="s">
        <v>21</v>
      </c>
      <c r="K13" s="12" t="str">
        <f t="shared" si="7"/>
        <v>Lower Perk 2</v>
      </c>
      <c r="L13" s="39">
        <v>1</v>
      </c>
      <c r="M13" s="12" t="s">
        <v>46</v>
      </c>
      <c r="N13" s="12" t="s">
        <v>10</v>
      </c>
      <c r="P13" s="12">
        <v>3</v>
      </c>
      <c r="Q13" s="12">
        <v>4</v>
      </c>
      <c r="S13" s="3" t="s">
        <v>26</v>
      </c>
      <c r="AB13" s="20"/>
      <c r="AC13" s="20"/>
      <c r="AE13" s="20"/>
      <c r="AJ13" s="9">
        <f t="shared" si="21"/>
        <v>1</v>
      </c>
      <c r="AK13" s="9">
        <f t="shared" si="22"/>
        <v>0</v>
      </c>
      <c r="AL13" s="9">
        <f>IF(AND(AJ13=1,$H13=AJ$1),1,0)</f>
        <v>1</v>
      </c>
      <c r="AM13" s="9">
        <f>IF(OR(AND($H13=AJ$1,$I13&gt;$L13),AND($K13=AJ$1,$I13&lt;$L13)),1,0)</f>
        <v>1</v>
      </c>
      <c r="AN13" s="9">
        <f>IF(OR(AND($H13=AJ$1,$I13&lt;$L13),AND($K13=AJ$1,$I13&gt;$L13)),1,0)</f>
        <v>0</v>
      </c>
      <c r="AO13" s="9">
        <f t="shared" si="14"/>
        <v>0</v>
      </c>
      <c r="AP13" s="9">
        <f t="shared" si="26"/>
        <v>1</v>
      </c>
      <c r="AQ13" s="8">
        <f t="shared" si="27"/>
        <v>0</v>
      </c>
      <c r="AR13" s="8">
        <f t="shared" si="28"/>
        <v>0</v>
      </c>
      <c r="AS13" s="8">
        <f>IF(AND(AQ13=1,$H13=AQ$1),1,0)</f>
        <v>0</v>
      </c>
      <c r="AT13" s="8">
        <f>IF(OR(AND($H13=AQ$1,$I13&gt;$L13),AND($K13=AQ$1,$I13&lt;$L13)),1,0)</f>
        <v>0</v>
      </c>
      <c r="AU13" s="8">
        <f>IF(OR(AND($H13=AQ$1,$I13&lt;$L13),AND($K13=AQ$1,$I13&gt;$L13)),1,0)</f>
        <v>0</v>
      </c>
      <c r="AV13" s="8">
        <f t="shared" si="15"/>
        <v>0</v>
      </c>
      <c r="AW13" s="8">
        <f t="shared" si="32"/>
        <v>0</v>
      </c>
      <c r="AX13" s="10">
        <f t="shared" si="33"/>
        <v>0</v>
      </c>
      <c r="AY13" s="10">
        <f t="shared" si="34"/>
        <v>0</v>
      </c>
      <c r="AZ13" s="10">
        <f>IF(AND(AX13=1,$H13=AX$1),1,0)</f>
        <v>0</v>
      </c>
      <c r="BA13" s="10">
        <f>IF(OR(AND($H13=AX$1,$I13&gt;$L13),AND($K13=AX$1,$I13&lt;$L13)),1,0)</f>
        <v>0</v>
      </c>
      <c r="BB13" s="10">
        <f>IF(OR(AND($H13=AX$1,$I13&lt;$L13),AND($K13=AX$1,$I13&gt;$L13)),1,0)</f>
        <v>0</v>
      </c>
      <c r="BC13" s="10">
        <f t="shared" si="16"/>
        <v>0</v>
      </c>
      <c r="BD13" s="10">
        <f t="shared" si="38"/>
        <v>0</v>
      </c>
      <c r="BE13" s="11">
        <f t="shared" si="39"/>
        <v>0</v>
      </c>
      <c r="BF13" s="11">
        <f t="shared" si="40"/>
        <v>0</v>
      </c>
      <c r="BG13" s="11">
        <f>IF(AND(BE13=1,$H13=BE$1),1,0)</f>
        <v>0</v>
      </c>
      <c r="BH13" s="11">
        <f>IF(OR(AND($H13=BE$1,$I13&gt;$L13),AND($K13=BE$1,$I13&lt;$L13)),1,0)</f>
        <v>0</v>
      </c>
      <c r="BI13" s="11">
        <f>IF(OR(AND($H13=BE$1,$I13&lt;$L13),AND($K13=BE$1,$I13&gt;$L13)),1,0)</f>
        <v>0</v>
      </c>
      <c r="BJ13" s="11">
        <f t="shared" si="17"/>
        <v>0</v>
      </c>
      <c r="BK13" s="11">
        <f t="shared" si="44"/>
        <v>0</v>
      </c>
      <c r="BL13" s="9">
        <f t="shared" si="45"/>
        <v>0</v>
      </c>
      <c r="BM13" s="9">
        <f t="shared" si="46"/>
        <v>0</v>
      </c>
      <c r="BN13" s="9">
        <f>IF(AND(BL13=1,$H13=BL$1),1,0)</f>
        <v>0</v>
      </c>
      <c r="BO13" s="9">
        <f>IF(OR(AND($H13=BL$1,$I13&gt;$L13),AND($K13=BL$1,$I13&lt;$L13)),1,0)</f>
        <v>0</v>
      </c>
      <c r="BP13" s="9">
        <f>IF(OR(AND($H13=BL$1,$I13&lt;$L13),AND($K13=BL$1,$I13&gt;$L13)),1,0)</f>
        <v>0</v>
      </c>
      <c r="BQ13" s="9">
        <f t="shared" si="18"/>
        <v>0</v>
      </c>
      <c r="BR13" s="9">
        <f t="shared" si="50"/>
        <v>0</v>
      </c>
      <c r="BS13" s="8">
        <f t="shared" si="51"/>
        <v>1</v>
      </c>
      <c r="BT13" s="8">
        <f t="shared" si="52"/>
        <v>1</v>
      </c>
      <c r="BU13" s="8">
        <f>IF(AND(BS13=1,$H13=BS$1),1,0)</f>
        <v>0</v>
      </c>
      <c r="BV13" s="8">
        <f>IF(OR(AND($H13=BS$1,$I13&gt;$L13),AND($K13=BS$1,$I13&lt;$L13)),1,0)</f>
        <v>0</v>
      </c>
      <c r="BW13" s="8">
        <f>IF(OR(AND($H13=BS$1,$I13&lt;$L13),AND($K13=BS$1,$I13&gt;$L13)),1,0)</f>
        <v>1</v>
      </c>
      <c r="BX13" s="8">
        <f t="shared" si="19"/>
        <v>0</v>
      </c>
      <c r="BY13" s="8">
        <f t="shared" si="56"/>
        <v>11</v>
      </c>
      <c r="BZ13" s="1">
        <f t="shared" si="57"/>
        <v>2</v>
      </c>
    </row>
    <row r="14" spans="1:78" x14ac:dyDescent="0.25">
      <c r="A14" s="12">
        <f t="shared" si="58"/>
        <v>11</v>
      </c>
      <c r="B14" s="12" t="str">
        <f t="shared" si="20"/>
        <v>BB-JKR-11</v>
      </c>
      <c r="C14" s="12">
        <v>4</v>
      </c>
      <c r="D14" s="13">
        <f t="shared" si="5"/>
        <v>45120</v>
      </c>
      <c r="E14" s="14">
        <v>45120</v>
      </c>
      <c r="F14" s="15">
        <v>0.75</v>
      </c>
      <c r="G14" s="15"/>
      <c r="H14" s="12" t="str">
        <f t="shared" si="6"/>
        <v>Great Valley</v>
      </c>
      <c r="I14" s="12">
        <v>6</v>
      </c>
      <c r="J14" s="12" t="s">
        <v>21</v>
      </c>
      <c r="K14" s="12" t="str">
        <f t="shared" si="7"/>
        <v>Devon/Strafford 1</v>
      </c>
      <c r="L14" s="12">
        <v>8</v>
      </c>
      <c r="M14" s="12" t="s">
        <v>40</v>
      </c>
      <c r="N14" s="12" t="s">
        <v>10</v>
      </c>
      <c r="P14" s="12">
        <v>6</v>
      </c>
      <c r="Q14" s="12">
        <v>1</v>
      </c>
      <c r="S14" s="3" t="s">
        <v>27</v>
      </c>
      <c r="AB14" s="20"/>
      <c r="AC14" s="20"/>
      <c r="AE14" s="20"/>
      <c r="AJ14" s="9">
        <f t="shared" si="21"/>
        <v>0</v>
      </c>
      <c r="AK14" s="9">
        <f t="shared" si="22"/>
        <v>0</v>
      </c>
      <c r="AL14" s="9">
        <f>IF(AND(AJ14=1,$H14=AJ$1),1,0)</f>
        <v>0</v>
      </c>
      <c r="AM14" s="9">
        <f>IF(OR(AND($H14=AJ$1,$I14&gt;$L14),AND($K14=AJ$1,$I14&lt;$L14)),1,0)</f>
        <v>0</v>
      </c>
      <c r="AN14" s="9">
        <f>IF(OR(AND($H14=AJ$1,$I14&lt;$L14),AND($K14=AJ$1,$I14&gt;$L14)),1,0)</f>
        <v>0</v>
      </c>
      <c r="AO14" s="9">
        <f t="shared" si="14"/>
        <v>0</v>
      </c>
      <c r="AP14" s="9">
        <f t="shared" si="26"/>
        <v>0</v>
      </c>
      <c r="AQ14" s="8">
        <f t="shared" si="27"/>
        <v>1</v>
      </c>
      <c r="AR14" s="8">
        <f t="shared" si="28"/>
        <v>1</v>
      </c>
      <c r="AS14" s="8">
        <f>IF(AND(AQ14=1,$H14=AQ$1),1,0)</f>
        <v>0</v>
      </c>
      <c r="AT14" s="8">
        <f>IF(OR(AND($H14=AQ$1,$I14&gt;$L14),AND($K14=AQ$1,$I14&lt;$L14)),1,0)</f>
        <v>1</v>
      </c>
      <c r="AU14" s="8">
        <f>IF(OR(AND($H14=AQ$1,$I14&lt;$L14),AND($K14=AQ$1,$I14&gt;$L14)),1,0)</f>
        <v>0</v>
      </c>
      <c r="AV14" s="8">
        <f t="shared" si="15"/>
        <v>0</v>
      </c>
      <c r="AW14" s="8">
        <f t="shared" si="32"/>
        <v>6</v>
      </c>
      <c r="AX14" s="10">
        <f t="shared" si="33"/>
        <v>0</v>
      </c>
      <c r="AY14" s="10">
        <f t="shared" si="34"/>
        <v>0</v>
      </c>
      <c r="AZ14" s="10">
        <f>IF(AND(AX14=1,$H14=AX$1),1,0)</f>
        <v>0</v>
      </c>
      <c r="BA14" s="10">
        <f>IF(OR(AND($H14=AX$1,$I14&gt;$L14),AND($K14=AX$1,$I14&lt;$L14)),1,0)</f>
        <v>0</v>
      </c>
      <c r="BB14" s="10">
        <f>IF(OR(AND($H14=AX$1,$I14&lt;$L14),AND($K14=AX$1,$I14&gt;$L14)),1,0)</f>
        <v>0</v>
      </c>
      <c r="BC14" s="10">
        <f t="shared" si="16"/>
        <v>0</v>
      </c>
      <c r="BD14" s="10">
        <f t="shared" si="38"/>
        <v>0</v>
      </c>
      <c r="BE14" s="11">
        <f t="shared" si="39"/>
        <v>1</v>
      </c>
      <c r="BF14" s="11">
        <f t="shared" si="40"/>
        <v>0</v>
      </c>
      <c r="BG14" s="11">
        <f>IF(AND(BE14=1,$H14=BE$1),1,0)</f>
        <v>1</v>
      </c>
      <c r="BH14" s="11">
        <f>IF(OR(AND($H14=BE$1,$I14&gt;$L14),AND($K14=BE$1,$I14&lt;$L14)),1,0)</f>
        <v>0</v>
      </c>
      <c r="BI14" s="11">
        <f>IF(OR(AND($H14=BE$1,$I14&lt;$L14),AND($K14=BE$1,$I14&gt;$L14)),1,0)</f>
        <v>1</v>
      </c>
      <c r="BJ14" s="11">
        <f t="shared" si="17"/>
        <v>0</v>
      </c>
      <c r="BK14" s="11">
        <f t="shared" si="44"/>
        <v>8</v>
      </c>
      <c r="BL14" s="9">
        <f t="shared" si="45"/>
        <v>0</v>
      </c>
      <c r="BM14" s="9">
        <f t="shared" si="46"/>
        <v>0</v>
      </c>
      <c r="BN14" s="9">
        <f>IF(AND(BL14=1,$H14=BL$1),1,0)</f>
        <v>0</v>
      </c>
      <c r="BO14" s="9">
        <f>IF(OR(AND($H14=BL$1,$I14&gt;$L14),AND($K14=BL$1,$I14&lt;$L14)),1,0)</f>
        <v>0</v>
      </c>
      <c r="BP14" s="9">
        <f>IF(OR(AND($H14=BL$1,$I14&lt;$L14),AND($K14=BL$1,$I14&gt;$L14)),1,0)</f>
        <v>0</v>
      </c>
      <c r="BQ14" s="9">
        <f t="shared" si="18"/>
        <v>0</v>
      </c>
      <c r="BR14" s="9">
        <f t="shared" si="50"/>
        <v>0</v>
      </c>
      <c r="BS14" s="8">
        <f t="shared" si="51"/>
        <v>0</v>
      </c>
      <c r="BT14" s="8">
        <f t="shared" si="52"/>
        <v>0</v>
      </c>
      <c r="BU14" s="8">
        <f>IF(AND(BS14=1,$H14=BS$1),1,0)</f>
        <v>0</v>
      </c>
      <c r="BV14" s="8">
        <f>IF(OR(AND($H14=BS$1,$I14&gt;$L14),AND($K14=BS$1,$I14&lt;$L14)),1,0)</f>
        <v>0</v>
      </c>
      <c r="BW14" s="8">
        <f>IF(OR(AND($H14=BS$1,$I14&lt;$L14),AND($K14=BS$1,$I14&gt;$L14)),1,0)</f>
        <v>0</v>
      </c>
      <c r="BX14" s="8">
        <f t="shared" si="19"/>
        <v>0</v>
      </c>
      <c r="BY14" s="8">
        <f t="shared" si="56"/>
        <v>0</v>
      </c>
      <c r="BZ14" s="1">
        <f t="shared" si="57"/>
        <v>2</v>
      </c>
    </row>
    <row r="15" spans="1:78" x14ac:dyDescent="0.25">
      <c r="A15" s="12">
        <f t="shared" si="58"/>
        <v>12</v>
      </c>
      <c r="B15" s="12" t="str">
        <f t="shared" si="20"/>
        <v>BB-JKR-12</v>
      </c>
      <c r="C15" s="12">
        <v>4</v>
      </c>
      <c r="D15" s="13">
        <f t="shared" si="5"/>
        <v>45120</v>
      </c>
      <c r="E15" s="14">
        <v>45120</v>
      </c>
      <c r="F15" s="38">
        <v>0.72916666666666663</v>
      </c>
      <c r="G15" s="15"/>
      <c r="H15" s="12" t="str">
        <f t="shared" si="6"/>
        <v>Devon/Strafford 2</v>
      </c>
      <c r="I15" s="12">
        <v>16</v>
      </c>
      <c r="J15" s="12" t="s">
        <v>21</v>
      </c>
      <c r="K15" s="12" t="str">
        <f t="shared" si="7"/>
        <v>Lower Perk 1</v>
      </c>
      <c r="L15" s="12">
        <v>3</v>
      </c>
      <c r="M15" s="12" t="s">
        <v>46</v>
      </c>
      <c r="N15" s="12" t="s">
        <v>10</v>
      </c>
      <c r="P15" s="12">
        <v>2</v>
      </c>
      <c r="Q15" s="12">
        <v>5</v>
      </c>
      <c r="AC15" s="20"/>
      <c r="AE15" s="20"/>
      <c r="AJ15" s="9">
        <f t="shared" si="21"/>
        <v>0</v>
      </c>
      <c r="AK15" s="9">
        <f t="shared" si="22"/>
        <v>0</v>
      </c>
      <c r="AL15" s="9">
        <f>IF(AND(AJ15=1,$H15=AJ$1),1,0)</f>
        <v>0</v>
      </c>
      <c r="AM15" s="9">
        <f>IF(OR(AND($H15=AJ$1,$I15&gt;$L15),AND($K15=AJ$1,$I15&lt;$L15)),1,0)</f>
        <v>0</v>
      </c>
      <c r="AN15" s="9">
        <f>IF(OR(AND($H15=AJ$1,$I15&lt;$L15),AND($K15=AJ$1,$I15&gt;$L15)),1,0)</f>
        <v>0</v>
      </c>
      <c r="AO15" s="9">
        <f t="shared" si="14"/>
        <v>0</v>
      </c>
      <c r="AP15" s="9">
        <f t="shared" si="26"/>
        <v>0</v>
      </c>
      <c r="AQ15" s="8">
        <f t="shared" si="27"/>
        <v>0</v>
      </c>
      <c r="AR15" s="8">
        <f t="shared" si="28"/>
        <v>0</v>
      </c>
      <c r="AS15" s="8">
        <f>IF(AND(AQ15=1,$H15=AQ$1),1,0)</f>
        <v>0</v>
      </c>
      <c r="AT15" s="8">
        <f>IF(OR(AND($H15=AQ$1,$I15&gt;$L15),AND($K15=AQ$1,$I15&lt;$L15)),1,0)</f>
        <v>0</v>
      </c>
      <c r="AU15" s="8">
        <f>IF(OR(AND($H15=AQ$1,$I15&lt;$L15),AND($K15=AQ$1,$I15&gt;$L15)),1,0)</f>
        <v>0</v>
      </c>
      <c r="AV15" s="8">
        <f t="shared" si="15"/>
        <v>0</v>
      </c>
      <c r="AW15" s="8">
        <f t="shared" si="32"/>
        <v>0</v>
      </c>
      <c r="AX15" s="10">
        <f t="shared" si="33"/>
        <v>1</v>
      </c>
      <c r="AY15" s="10">
        <f t="shared" si="34"/>
        <v>0</v>
      </c>
      <c r="AZ15" s="10">
        <f>IF(AND(AX15=1,$H15=AX$1),1,0)</f>
        <v>1</v>
      </c>
      <c r="BA15" s="10">
        <f>IF(OR(AND($H15=AX$1,$I15&gt;$L15),AND($K15=AX$1,$I15&lt;$L15)),1,0)</f>
        <v>1</v>
      </c>
      <c r="BB15" s="10">
        <f>IF(OR(AND($H15=AX$1,$I15&lt;$L15),AND($K15=AX$1,$I15&gt;$L15)),1,0)</f>
        <v>0</v>
      </c>
      <c r="BC15" s="10">
        <f t="shared" si="16"/>
        <v>0</v>
      </c>
      <c r="BD15" s="10">
        <f t="shared" si="38"/>
        <v>3</v>
      </c>
      <c r="BE15" s="11">
        <f t="shared" si="39"/>
        <v>0</v>
      </c>
      <c r="BF15" s="11">
        <f t="shared" si="40"/>
        <v>0</v>
      </c>
      <c r="BG15" s="11">
        <f>IF(AND(BE15=1,$H15=BE$1),1,0)</f>
        <v>0</v>
      </c>
      <c r="BH15" s="11">
        <f>IF(OR(AND($H15=BE$1,$I15&gt;$L15),AND($K15=BE$1,$I15&lt;$L15)),1,0)</f>
        <v>0</v>
      </c>
      <c r="BI15" s="11">
        <f>IF(OR(AND($H15=BE$1,$I15&lt;$L15),AND($K15=BE$1,$I15&gt;$L15)),1,0)</f>
        <v>0</v>
      </c>
      <c r="BJ15" s="11">
        <f t="shared" si="17"/>
        <v>0</v>
      </c>
      <c r="BK15" s="11">
        <f t="shared" si="44"/>
        <v>0</v>
      </c>
      <c r="BL15" s="9">
        <f t="shared" si="45"/>
        <v>1</v>
      </c>
      <c r="BM15" s="9">
        <f t="shared" si="46"/>
        <v>1</v>
      </c>
      <c r="BN15" s="9">
        <f>IF(AND(BL15=1,$H15=BL$1),1,0)</f>
        <v>0</v>
      </c>
      <c r="BO15" s="9">
        <f>IF(OR(AND($H15=BL$1,$I15&gt;$L15),AND($K15=BL$1,$I15&lt;$L15)),1,0)</f>
        <v>0</v>
      </c>
      <c r="BP15" s="9">
        <f>IF(OR(AND($H15=BL$1,$I15&lt;$L15),AND($K15=BL$1,$I15&gt;$L15)),1,0)</f>
        <v>1</v>
      </c>
      <c r="BQ15" s="9">
        <f t="shared" si="18"/>
        <v>0</v>
      </c>
      <c r="BR15" s="9">
        <f t="shared" si="50"/>
        <v>16</v>
      </c>
      <c r="BS15" s="8">
        <f t="shared" si="51"/>
        <v>0</v>
      </c>
      <c r="BT15" s="8">
        <f t="shared" si="52"/>
        <v>0</v>
      </c>
      <c r="BU15" s="8">
        <f>IF(AND(BS15=1,$H15=BS$1),1,0)</f>
        <v>0</v>
      </c>
      <c r="BV15" s="8">
        <f>IF(OR(AND($H15=BS$1,$I15&gt;$L15),AND($K15=BS$1,$I15&lt;$L15)),1,0)</f>
        <v>0</v>
      </c>
      <c r="BW15" s="8">
        <f>IF(OR(AND($H15=BS$1,$I15&lt;$L15),AND($K15=BS$1,$I15&gt;$L15)),1,0)</f>
        <v>0</v>
      </c>
      <c r="BX15" s="8">
        <f t="shared" si="19"/>
        <v>0</v>
      </c>
      <c r="BY15" s="8">
        <f t="shared" si="56"/>
        <v>0</v>
      </c>
      <c r="BZ15" s="1">
        <f t="shared" si="57"/>
        <v>2</v>
      </c>
    </row>
    <row r="16" spans="1:78" x14ac:dyDescent="0.25">
      <c r="A16" s="3">
        <f t="shared" si="58"/>
        <v>13</v>
      </c>
      <c r="B16" s="3" t="str">
        <f t="shared" ref="B16:B21" si="59">_xlfn.CONCAT($B$1,"-",A16)</f>
        <v>BB-JKR-13</v>
      </c>
      <c r="C16" s="17">
        <v>5</v>
      </c>
      <c r="D16" s="4">
        <f t="shared" ref="D16:D21" si="60">+E16</f>
        <v>45125</v>
      </c>
      <c r="E16" s="5">
        <v>45125</v>
      </c>
      <c r="F16" s="6">
        <v>0.75</v>
      </c>
      <c r="G16" s="6"/>
      <c r="H16" s="3" t="str">
        <f t="shared" si="6"/>
        <v>Lower Perk 1</v>
      </c>
      <c r="I16" s="3">
        <v>7</v>
      </c>
      <c r="J16" s="3" t="s">
        <v>21</v>
      </c>
      <c r="K16" s="3" t="str">
        <f t="shared" si="7"/>
        <v>Great Valley</v>
      </c>
      <c r="L16" s="3">
        <v>16</v>
      </c>
      <c r="M16" s="3" t="s">
        <v>39</v>
      </c>
      <c r="N16" s="3" t="s">
        <v>10</v>
      </c>
      <c r="P16" s="3">
        <v>5</v>
      </c>
      <c r="Q16" s="3">
        <v>6</v>
      </c>
      <c r="AC16" s="20"/>
      <c r="AE16" s="20"/>
      <c r="AJ16" s="9">
        <f t="shared" si="21"/>
        <v>0</v>
      </c>
      <c r="AK16" s="9">
        <f t="shared" ref="AK16:AK21" si="61">IF(AND(AJ16=1,$K16=AJ$1),1,0)</f>
        <v>0</v>
      </c>
      <c r="AL16" s="9">
        <f t="shared" ref="AL16:AL21" si="62">IF(AND(AJ16=1,$H16=AJ$1),1,0)</f>
        <v>0</v>
      </c>
      <c r="AM16" s="9">
        <f t="shared" ref="AM16:AM21" si="63">IF(OR(AND($H16=AJ$1,$I16&gt;$L16),AND($K16=AJ$1,$I16&lt;$L16)),1,0)</f>
        <v>0</v>
      </c>
      <c r="AN16" s="9">
        <f t="shared" ref="AN16:AN21" si="64">IF(OR(AND($H16=AJ$1,$I16&lt;$L16),AND($K16=AJ$1,$I16&gt;$L16)),1,0)</f>
        <v>0</v>
      </c>
      <c r="AO16" s="9">
        <f t="shared" ref="AO16:AO21" si="65">IF(AND(AJ16=1,$I16+$L16&gt;0),1-SUM(AM16:AN16),0)</f>
        <v>0</v>
      </c>
      <c r="AP16" s="9">
        <f t="shared" ref="AP16:AP21" si="66">IF(AJ16=1,IF($H16=AJ$1,$L16,$I16),0)</f>
        <v>0</v>
      </c>
      <c r="AQ16" s="8">
        <f t="shared" si="27"/>
        <v>0</v>
      </c>
      <c r="AR16" s="8">
        <f t="shared" ref="AR16:AR21" si="67">IF(AND(AQ16=1,$K16=AQ$1),1,0)</f>
        <v>0</v>
      </c>
      <c r="AS16" s="8">
        <f t="shared" ref="AS16:AS21" si="68">IF(AND(AQ16=1,$H16=AQ$1),1,0)</f>
        <v>0</v>
      </c>
      <c r="AT16" s="8">
        <f t="shared" ref="AT16:AT21" si="69">IF(OR(AND($H16=AQ$1,$I16&gt;$L16),AND($K16=AQ$1,$I16&lt;$L16)),1,0)</f>
        <v>0</v>
      </c>
      <c r="AU16" s="8">
        <f t="shared" ref="AU16:AU21" si="70">IF(OR(AND($H16=AQ$1,$I16&lt;$L16),AND($K16=AQ$1,$I16&gt;$L16)),1,0)</f>
        <v>0</v>
      </c>
      <c r="AV16" s="8">
        <f t="shared" ref="AV16:AV21" si="71">IF(AND(AQ16=1,$I16+$L16&gt;0),1-SUM(AT16:AU16),0)</f>
        <v>0</v>
      </c>
      <c r="AW16" s="8">
        <f t="shared" ref="AW16:AW21" si="72">IF(AQ16=1,IF($H16=AQ$1,$L16,$I16),0)</f>
        <v>0</v>
      </c>
      <c r="AX16" s="10">
        <f t="shared" si="33"/>
        <v>0</v>
      </c>
      <c r="AY16" s="10">
        <f t="shared" ref="AY16:AY21" si="73">IF(AND(AX16=1,$K16=AX$1),1,0)</f>
        <v>0</v>
      </c>
      <c r="AZ16" s="10">
        <f t="shared" ref="AZ16:AZ21" si="74">IF(AND(AX16=1,$H16=AX$1),1,0)</f>
        <v>0</v>
      </c>
      <c r="BA16" s="10">
        <f t="shared" ref="BA16:BA21" si="75">IF(OR(AND($H16=AX$1,$I16&gt;$L16),AND($K16=AX$1,$I16&lt;$L16)),1,0)</f>
        <v>0</v>
      </c>
      <c r="BB16" s="10">
        <f t="shared" ref="BB16:BB21" si="76">IF(OR(AND($H16=AX$1,$I16&lt;$L16),AND($K16=AX$1,$I16&gt;$L16)),1,0)</f>
        <v>0</v>
      </c>
      <c r="BC16" s="10">
        <f t="shared" ref="BC16:BC21" si="77">IF(AND(AX16=1,$I16+$L16&gt;0),1-SUM(BA16:BB16),0)</f>
        <v>0</v>
      </c>
      <c r="BD16" s="10">
        <f t="shared" ref="BD16:BD21" si="78">IF(AX16=1,IF($H16=AX$1,$L16,$I16),0)</f>
        <v>0</v>
      </c>
      <c r="BE16" s="11">
        <f t="shared" si="39"/>
        <v>1</v>
      </c>
      <c r="BF16" s="11">
        <f t="shared" ref="BF16:BF21" si="79">IF(AND(BE16=1,$K16=BE$1),1,0)</f>
        <v>1</v>
      </c>
      <c r="BG16" s="11">
        <f t="shared" ref="BG16:BG21" si="80">IF(AND(BE16=1,$H16=BE$1),1,0)</f>
        <v>0</v>
      </c>
      <c r="BH16" s="11">
        <f t="shared" ref="BH16:BH21" si="81">IF(OR(AND($H16=BE$1,$I16&gt;$L16),AND($K16=BE$1,$I16&lt;$L16)),1,0)</f>
        <v>1</v>
      </c>
      <c r="BI16" s="11">
        <f t="shared" ref="BI16:BI21" si="82">IF(OR(AND($H16=BE$1,$I16&lt;$L16),AND($K16=BE$1,$I16&gt;$L16)),1,0)</f>
        <v>0</v>
      </c>
      <c r="BJ16" s="11">
        <f t="shared" ref="BJ16:BJ21" si="83">IF(AND(BE16=1,$I16+$L16&gt;0),1-SUM(BH16:BI16),0)</f>
        <v>0</v>
      </c>
      <c r="BK16" s="11">
        <f t="shared" ref="BK16:BK21" si="84">IF(BE16=1,IF($H16=BE$1,$L16,$I16),0)</f>
        <v>7</v>
      </c>
      <c r="BL16" s="9">
        <f t="shared" si="45"/>
        <v>1</v>
      </c>
      <c r="BM16" s="9">
        <f t="shared" ref="BM16:BM21" si="85">IF(AND(BL16=1,$K16=BL$1),1,0)</f>
        <v>0</v>
      </c>
      <c r="BN16" s="9">
        <f t="shared" ref="BN16:BN21" si="86">IF(AND(BL16=1,$H16=BL$1),1,0)</f>
        <v>1</v>
      </c>
      <c r="BO16" s="9">
        <f t="shared" ref="BO16:BO21" si="87">IF(OR(AND($H16=BL$1,$I16&gt;$L16),AND($K16=BL$1,$I16&lt;$L16)),1,0)</f>
        <v>0</v>
      </c>
      <c r="BP16" s="9">
        <f t="shared" ref="BP16:BP21" si="88">IF(OR(AND($H16=BL$1,$I16&lt;$L16),AND($K16=BL$1,$I16&gt;$L16)),1,0)</f>
        <v>1</v>
      </c>
      <c r="BQ16" s="9">
        <f t="shared" ref="BQ16:BQ21" si="89">IF(AND(BL16=1,$I16+$L16&gt;0),1-SUM(BO16:BP16),0)</f>
        <v>0</v>
      </c>
      <c r="BR16" s="9">
        <f t="shared" ref="BR16:BR21" si="90">IF(BL16=1,IF($H16=BL$1,$L16,$I16),0)</f>
        <v>16</v>
      </c>
      <c r="BS16" s="8">
        <f t="shared" si="51"/>
        <v>0</v>
      </c>
      <c r="BT16" s="8">
        <f t="shared" ref="BT16:BT21" si="91">IF(AND(BS16=1,$K16=BS$1),1,0)</f>
        <v>0</v>
      </c>
      <c r="BU16" s="8">
        <f t="shared" ref="BU16:BU21" si="92">IF(AND(BS16=1,$H16=BS$1),1,0)</f>
        <v>0</v>
      </c>
      <c r="BV16" s="8">
        <f t="shared" ref="BV16:BV21" si="93">IF(OR(AND($H16=BS$1,$I16&gt;$L16),AND($K16=BS$1,$I16&lt;$L16)),1,0)</f>
        <v>0</v>
      </c>
      <c r="BW16" s="8">
        <f t="shared" ref="BW16:BW21" si="94">IF(OR(AND($H16=BS$1,$I16&lt;$L16),AND($K16=BS$1,$I16&gt;$L16)),1,0)</f>
        <v>0</v>
      </c>
      <c r="BX16" s="8">
        <f t="shared" ref="BX16:BX21" si="95">IF(AND(BS16=1,$I16+$L16&gt;0),1-SUM(BV16:BW16),0)</f>
        <v>0</v>
      </c>
      <c r="BY16" s="8">
        <f t="shared" ref="BY16:BY21" si="96">IF(BS16=1,IF($H16=BS$1,$L16,$I16),0)</f>
        <v>0</v>
      </c>
      <c r="BZ16" s="1">
        <f t="shared" si="57"/>
        <v>2</v>
      </c>
    </row>
    <row r="17" spans="1:78" x14ac:dyDescent="0.25">
      <c r="A17" s="3">
        <f t="shared" si="58"/>
        <v>14</v>
      </c>
      <c r="B17" s="3" t="str">
        <f t="shared" si="59"/>
        <v>BB-JKR-14</v>
      </c>
      <c r="C17" s="17">
        <v>5</v>
      </c>
      <c r="D17" s="4">
        <f t="shared" si="60"/>
        <v>45125</v>
      </c>
      <c r="E17" s="5">
        <v>45125</v>
      </c>
      <c r="F17" s="6">
        <v>0.75</v>
      </c>
      <c r="G17" s="6"/>
      <c r="H17" s="3" t="str">
        <f t="shared" si="6"/>
        <v>Devon/Strafford 1</v>
      </c>
      <c r="I17" s="3">
        <v>10</v>
      </c>
      <c r="J17" s="3" t="s">
        <v>21</v>
      </c>
      <c r="K17" s="3" t="str">
        <f t="shared" si="7"/>
        <v>Chester Valley</v>
      </c>
      <c r="L17" s="3">
        <v>3</v>
      </c>
      <c r="M17" s="3" t="s">
        <v>38</v>
      </c>
      <c r="N17" s="3" t="s">
        <v>10</v>
      </c>
      <c r="P17" s="3">
        <v>1</v>
      </c>
      <c r="Q17" s="3">
        <v>3</v>
      </c>
      <c r="AC17" s="20"/>
      <c r="AE17" s="20"/>
      <c r="AJ17" s="9">
        <f t="shared" si="21"/>
        <v>1</v>
      </c>
      <c r="AK17" s="9">
        <f t="shared" si="61"/>
        <v>1</v>
      </c>
      <c r="AL17" s="9">
        <f t="shared" si="62"/>
        <v>0</v>
      </c>
      <c r="AM17" s="9">
        <f t="shared" si="63"/>
        <v>0</v>
      </c>
      <c r="AN17" s="9">
        <f t="shared" si="64"/>
        <v>1</v>
      </c>
      <c r="AO17" s="9">
        <f t="shared" si="65"/>
        <v>0</v>
      </c>
      <c r="AP17" s="9">
        <f t="shared" si="66"/>
        <v>10</v>
      </c>
      <c r="AQ17" s="8">
        <f t="shared" si="27"/>
        <v>1</v>
      </c>
      <c r="AR17" s="8">
        <f t="shared" si="67"/>
        <v>0</v>
      </c>
      <c r="AS17" s="8">
        <f t="shared" si="68"/>
        <v>1</v>
      </c>
      <c r="AT17" s="8">
        <f t="shared" si="69"/>
        <v>1</v>
      </c>
      <c r="AU17" s="8">
        <f t="shared" si="70"/>
        <v>0</v>
      </c>
      <c r="AV17" s="8">
        <f t="shared" si="71"/>
        <v>0</v>
      </c>
      <c r="AW17" s="8">
        <f t="shared" si="72"/>
        <v>3</v>
      </c>
      <c r="AX17" s="10">
        <f t="shared" si="33"/>
        <v>0</v>
      </c>
      <c r="AY17" s="10">
        <f t="shared" si="73"/>
        <v>0</v>
      </c>
      <c r="AZ17" s="10">
        <f t="shared" si="74"/>
        <v>0</v>
      </c>
      <c r="BA17" s="10">
        <f t="shared" si="75"/>
        <v>0</v>
      </c>
      <c r="BB17" s="10">
        <f t="shared" si="76"/>
        <v>0</v>
      </c>
      <c r="BC17" s="10">
        <f t="shared" si="77"/>
        <v>0</v>
      </c>
      <c r="BD17" s="10">
        <f t="shared" si="78"/>
        <v>0</v>
      </c>
      <c r="BE17" s="11">
        <f t="shared" si="39"/>
        <v>0</v>
      </c>
      <c r="BF17" s="11">
        <f t="shared" si="79"/>
        <v>0</v>
      </c>
      <c r="BG17" s="11">
        <f t="shared" si="80"/>
        <v>0</v>
      </c>
      <c r="BH17" s="11">
        <f t="shared" si="81"/>
        <v>0</v>
      </c>
      <c r="BI17" s="11">
        <f t="shared" si="82"/>
        <v>0</v>
      </c>
      <c r="BJ17" s="11">
        <f t="shared" si="83"/>
        <v>0</v>
      </c>
      <c r="BK17" s="11">
        <f t="shared" si="84"/>
        <v>0</v>
      </c>
      <c r="BL17" s="9">
        <f t="shared" si="45"/>
        <v>0</v>
      </c>
      <c r="BM17" s="9">
        <f t="shared" si="85"/>
        <v>0</v>
      </c>
      <c r="BN17" s="9">
        <f t="shared" si="86"/>
        <v>0</v>
      </c>
      <c r="BO17" s="9">
        <f t="shared" si="87"/>
        <v>0</v>
      </c>
      <c r="BP17" s="9">
        <f t="shared" si="88"/>
        <v>0</v>
      </c>
      <c r="BQ17" s="9">
        <f t="shared" si="89"/>
        <v>0</v>
      </c>
      <c r="BR17" s="9">
        <f t="shared" si="90"/>
        <v>0</v>
      </c>
      <c r="BS17" s="8">
        <f t="shared" si="51"/>
        <v>0</v>
      </c>
      <c r="BT17" s="8">
        <f t="shared" si="91"/>
        <v>0</v>
      </c>
      <c r="BU17" s="8">
        <f t="shared" si="92"/>
        <v>0</v>
      </c>
      <c r="BV17" s="8">
        <f t="shared" si="93"/>
        <v>0</v>
      </c>
      <c r="BW17" s="8">
        <f t="shared" si="94"/>
        <v>0</v>
      </c>
      <c r="BX17" s="8">
        <f t="shared" si="95"/>
        <v>0</v>
      </c>
      <c r="BY17" s="8">
        <f t="shared" si="96"/>
        <v>0</v>
      </c>
      <c r="BZ17" s="1">
        <f t="shared" si="57"/>
        <v>2</v>
      </c>
    </row>
    <row r="18" spans="1:78" x14ac:dyDescent="0.25">
      <c r="A18" s="3">
        <f t="shared" si="58"/>
        <v>15</v>
      </c>
      <c r="B18" s="3" t="str">
        <f t="shared" si="59"/>
        <v>BB-JKR-15</v>
      </c>
      <c r="C18" s="17">
        <v>5</v>
      </c>
      <c r="D18" s="4">
        <f t="shared" si="60"/>
        <v>45125</v>
      </c>
      <c r="E18" s="5">
        <v>45125</v>
      </c>
      <c r="F18" s="6">
        <v>0.75</v>
      </c>
      <c r="G18" s="6"/>
      <c r="H18" s="3" t="str">
        <f t="shared" si="6"/>
        <v>Lower Perk 2</v>
      </c>
      <c r="I18" s="3">
        <v>0</v>
      </c>
      <c r="J18" s="3" t="s">
        <v>21</v>
      </c>
      <c r="K18" s="3" t="str">
        <f t="shared" si="7"/>
        <v>Devon/Strafford 2</v>
      </c>
      <c r="L18" s="3">
        <v>10</v>
      </c>
      <c r="M18" s="3" t="s">
        <v>40</v>
      </c>
      <c r="N18" s="3" t="s">
        <v>10</v>
      </c>
      <c r="P18" s="3">
        <v>4</v>
      </c>
      <c r="Q18" s="3">
        <v>2</v>
      </c>
      <c r="AJ18" s="9">
        <f t="shared" si="21"/>
        <v>0</v>
      </c>
      <c r="AK18" s="9">
        <f t="shared" si="61"/>
        <v>0</v>
      </c>
      <c r="AL18" s="9">
        <f t="shared" si="62"/>
        <v>0</v>
      </c>
      <c r="AM18" s="9">
        <f t="shared" si="63"/>
        <v>0</v>
      </c>
      <c r="AN18" s="9">
        <f t="shared" si="64"/>
        <v>0</v>
      </c>
      <c r="AO18" s="9">
        <f t="shared" si="65"/>
        <v>0</v>
      </c>
      <c r="AP18" s="9">
        <f t="shared" si="66"/>
        <v>0</v>
      </c>
      <c r="AQ18" s="8">
        <f t="shared" si="27"/>
        <v>0</v>
      </c>
      <c r="AR18" s="8">
        <f t="shared" si="67"/>
        <v>0</v>
      </c>
      <c r="AS18" s="8">
        <f t="shared" si="68"/>
        <v>0</v>
      </c>
      <c r="AT18" s="8">
        <f t="shared" si="69"/>
        <v>0</v>
      </c>
      <c r="AU18" s="8">
        <f t="shared" si="70"/>
        <v>0</v>
      </c>
      <c r="AV18" s="8">
        <f t="shared" si="71"/>
        <v>0</v>
      </c>
      <c r="AW18" s="8">
        <f t="shared" si="72"/>
        <v>0</v>
      </c>
      <c r="AX18" s="10">
        <f t="shared" si="33"/>
        <v>1</v>
      </c>
      <c r="AY18" s="10">
        <f t="shared" si="73"/>
        <v>1</v>
      </c>
      <c r="AZ18" s="10">
        <f t="shared" si="74"/>
        <v>0</v>
      </c>
      <c r="BA18" s="10">
        <f t="shared" si="75"/>
        <v>1</v>
      </c>
      <c r="BB18" s="10">
        <f t="shared" si="76"/>
        <v>0</v>
      </c>
      <c r="BC18" s="10">
        <f t="shared" si="77"/>
        <v>0</v>
      </c>
      <c r="BD18" s="10">
        <f t="shared" si="78"/>
        <v>0</v>
      </c>
      <c r="BE18" s="11">
        <f t="shared" si="39"/>
        <v>0</v>
      </c>
      <c r="BF18" s="11">
        <f t="shared" si="79"/>
        <v>0</v>
      </c>
      <c r="BG18" s="11">
        <f t="shared" si="80"/>
        <v>0</v>
      </c>
      <c r="BH18" s="11">
        <f t="shared" si="81"/>
        <v>0</v>
      </c>
      <c r="BI18" s="11">
        <f t="shared" si="82"/>
        <v>0</v>
      </c>
      <c r="BJ18" s="11">
        <f t="shared" si="83"/>
        <v>0</v>
      </c>
      <c r="BK18" s="11">
        <f t="shared" si="84"/>
        <v>0</v>
      </c>
      <c r="BL18" s="9">
        <f t="shared" si="45"/>
        <v>0</v>
      </c>
      <c r="BM18" s="9">
        <f t="shared" si="85"/>
        <v>0</v>
      </c>
      <c r="BN18" s="9">
        <f t="shared" si="86"/>
        <v>0</v>
      </c>
      <c r="BO18" s="9">
        <f t="shared" si="87"/>
        <v>0</v>
      </c>
      <c r="BP18" s="9">
        <f t="shared" si="88"/>
        <v>0</v>
      </c>
      <c r="BQ18" s="9">
        <f t="shared" si="89"/>
        <v>0</v>
      </c>
      <c r="BR18" s="9">
        <f t="shared" si="90"/>
        <v>0</v>
      </c>
      <c r="BS18" s="8">
        <f t="shared" si="51"/>
        <v>1</v>
      </c>
      <c r="BT18" s="8">
        <f t="shared" si="91"/>
        <v>0</v>
      </c>
      <c r="BU18" s="8">
        <f t="shared" si="92"/>
        <v>1</v>
      </c>
      <c r="BV18" s="8">
        <f t="shared" si="93"/>
        <v>0</v>
      </c>
      <c r="BW18" s="8">
        <f t="shared" si="94"/>
        <v>1</v>
      </c>
      <c r="BX18" s="8">
        <f t="shared" si="95"/>
        <v>0</v>
      </c>
      <c r="BY18" s="8">
        <f t="shared" si="96"/>
        <v>10</v>
      </c>
      <c r="BZ18" s="1">
        <f t="shared" si="57"/>
        <v>2</v>
      </c>
    </row>
    <row r="19" spans="1:78" x14ac:dyDescent="0.25">
      <c r="A19" s="12">
        <f t="shared" si="58"/>
        <v>16</v>
      </c>
      <c r="B19" s="12" t="str">
        <f t="shared" si="59"/>
        <v>BB-JKR-16</v>
      </c>
      <c r="C19" s="12">
        <v>6</v>
      </c>
      <c r="D19" s="13">
        <f t="shared" si="60"/>
        <v>45127</v>
      </c>
      <c r="E19" s="14">
        <v>45127</v>
      </c>
      <c r="F19" s="15">
        <v>0.75</v>
      </c>
      <c r="G19" s="15"/>
      <c r="H19" s="12" t="str">
        <f t="shared" si="6"/>
        <v>Devon/Strafford 1</v>
      </c>
      <c r="I19" s="40">
        <v>6</v>
      </c>
      <c r="J19" s="12" t="s">
        <v>21</v>
      </c>
      <c r="K19" s="12" t="str">
        <f t="shared" si="7"/>
        <v>Devon/Strafford 2</v>
      </c>
      <c r="L19" s="40">
        <v>8</v>
      </c>
      <c r="M19" s="12" t="s">
        <v>40</v>
      </c>
      <c r="N19" s="12" t="s">
        <v>10</v>
      </c>
      <c r="P19" s="12">
        <v>1</v>
      </c>
      <c r="Q19" s="12">
        <v>2</v>
      </c>
      <c r="AJ19" s="9">
        <f t="shared" si="21"/>
        <v>0</v>
      </c>
      <c r="AK19" s="9">
        <f t="shared" si="61"/>
        <v>0</v>
      </c>
      <c r="AL19" s="9">
        <f t="shared" si="62"/>
        <v>0</v>
      </c>
      <c r="AM19" s="9">
        <f t="shared" si="63"/>
        <v>0</v>
      </c>
      <c r="AN19" s="9">
        <f t="shared" si="64"/>
        <v>0</v>
      </c>
      <c r="AO19" s="9">
        <f t="shared" si="65"/>
        <v>0</v>
      </c>
      <c r="AP19" s="9">
        <f t="shared" si="66"/>
        <v>0</v>
      </c>
      <c r="AQ19" s="8">
        <f t="shared" si="27"/>
        <v>1</v>
      </c>
      <c r="AR19" s="8">
        <f t="shared" si="67"/>
        <v>0</v>
      </c>
      <c r="AS19" s="8">
        <f t="shared" si="68"/>
        <v>1</v>
      </c>
      <c r="AT19" s="8">
        <f t="shared" si="69"/>
        <v>0</v>
      </c>
      <c r="AU19" s="8">
        <f t="shared" si="70"/>
        <v>1</v>
      </c>
      <c r="AV19" s="8">
        <f t="shared" si="71"/>
        <v>0</v>
      </c>
      <c r="AW19" s="8">
        <f t="shared" si="72"/>
        <v>8</v>
      </c>
      <c r="AX19" s="10">
        <f t="shared" si="33"/>
        <v>1</v>
      </c>
      <c r="AY19" s="10">
        <f t="shared" si="73"/>
        <v>1</v>
      </c>
      <c r="AZ19" s="10">
        <f t="shared" si="74"/>
        <v>0</v>
      </c>
      <c r="BA19" s="10">
        <f t="shared" si="75"/>
        <v>1</v>
      </c>
      <c r="BB19" s="10">
        <f t="shared" si="76"/>
        <v>0</v>
      </c>
      <c r="BC19" s="10">
        <f t="shared" si="77"/>
        <v>0</v>
      </c>
      <c r="BD19" s="10">
        <f t="shared" si="78"/>
        <v>6</v>
      </c>
      <c r="BE19" s="11">
        <f t="shared" si="39"/>
        <v>0</v>
      </c>
      <c r="BF19" s="11">
        <f t="shared" si="79"/>
        <v>0</v>
      </c>
      <c r="BG19" s="11">
        <f t="shared" si="80"/>
        <v>0</v>
      </c>
      <c r="BH19" s="11">
        <f t="shared" si="81"/>
        <v>0</v>
      </c>
      <c r="BI19" s="11">
        <f t="shared" si="82"/>
        <v>0</v>
      </c>
      <c r="BJ19" s="11">
        <f t="shared" si="83"/>
        <v>0</v>
      </c>
      <c r="BK19" s="11">
        <f t="shared" si="84"/>
        <v>0</v>
      </c>
      <c r="BL19" s="9">
        <f t="shared" si="45"/>
        <v>0</v>
      </c>
      <c r="BM19" s="9">
        <f t="shared" si="85"/>
        <v>0</v>
      </c>
      <c r="BN19" s="9">
        <f t="shared" si="86"/>
        <v>0</v>
      </c>
      <c r="BO19" s="9">
        <f t="shared" si="87"/>
        <v>0</v>
      </c>
      <c r="BP19" s="9">
        <f t="shared" si="88"/>
        <v>0</v>
      </c>
      <c r="BQ19" s="9">
        <f t="shared" si="89"/>
        <v>0</v>
      </c>
      <c r="BR19" s="9">
        <f t="shared" si="90"/>
        <v>0</v>
      </c>
      <c r="BS19" s="8">
        <f t="shared" si="51"/>
        <v>0</v>
      </c>
      <c r="BT19" s="8">
        <f t="shared" si="91"/>
        <v>0</v>
      </c>
      <c r="BU19" s="8">
        <f t="shared" si="92"/>
        <v>0</v>
      </c>
      <c r="BV19" s="8">
        <f t="shared" si="93"/>
        <v>0</v>
      </c>
      <c r="BW19" s="8">
        <f t="shared" si="94"/>
        <v>0</v>
      </c>
      <c r="BX19" s="8">
        <f t="shared" si="95"/>
        <v>0</v>
      </c>
      <c r="BY19" s="8">
        <f t="shared" si="96"/>
        <v>0</v>
      </c>
      <c r="BZ19" s="1">
        <f t="shared" si="57"/>
        <v>2</v>
      </c>
    </row>
    <row r="20" spans="1:78" x14ac:dyDescent="0.25">
      <c r="A20" s="12">
        <f t="shared" si="58"/>
        <v>17</v>
      </c>
      <c r="B20" s="12" t="str">
        <f t="shared" si="59"/>
        <v>BB-JKR-17</v>
      </c>
      <c r="C20" s="12">
        <v>6</v>
      </c>
      <c r="D20" s="13">
        <f t="shared" si="60"/>
        <v>45127</v>
      </c>
      <c r="E20" s="14">
        <v>45127</v>
      </c>
      <c r="F20" s="15">
        <v>0.75</v>
      </c>
      <c r="G20" s="15"/>
      <c r="H20" s="12" t="str">
        <f t="shared" si="6"/>
        <v>Chester Valley</v>
      </c>
      <c r="I20" s="40">
        <v>5</v>
      </c>
      <c r="J20" s="12" t="s">
        <v>21</v>
      </c>
      <c r="K20" s="12" t="str">
        <f t="shared" si="7"/>
        <v>Great Valley</v>
      </c>
      <c r="L20" s="40">
        <v>4</v>
      </c>
      <c r="M20" s="34" t="s">
        <v>38</v>
      </c>
      <c r="N20" s="12" t="s">
        <v>10</v>
      </c>
      <c r="P20" s="12">
        <v>3</v>
      </c>
      <c r="Q20" s="12">
        <v>6</v>
      </c>
      <c r="AJ20" s="9">
        <f t="shared" si="21"/>
        <v>1</v>
      </c>
      <c r="AK20" s="9">
        <f t="shared" si="61"/>
        <v>0</v>
      </c>
      <c r="AL20" s="9">
        <f t="shared" si="62"/>
        <v>1</v>
      </c>
      <c r="AM20" s="9">
        <f t="shared" si="63"/>
        <v>1</v>
      </c>
      <c r="AN20" s="9">
        <f t="shared" si="64"/>
        <v>0</v>
      </c>
      <c r="AO20" s="9">
        <f t="shared" si="65"/>
        <v>0</v>
      </c>
      <c r="AP20" s="9">
        <f t="shared" si="66"/>
        <v>4</v>
      </c>
      <c r="AQ20" s="8">
        <f t="shared" si="27"/>
        <v>0</v>
      </c>
      <c r="AR20" s="8">
        <f t="shared" si="67"/>
        <v>0</v>
      </c>
      <c r="AS20" s="8">
        <f t="shared" si="68"/>
        <v>0</v>
      </c>
      <c r="AT20" s="8">
        <f t="shared" si="69"/>
        <v>0</v>
      </c>
      <c r="AU20" s="8">
        <f t="shared" si="70"/>
        <v>0</v>
      </c>
      <c r="AV20" s="8">
        <f t="shared" si="71"/>
        <v>0</v>
      </c>
      <c r="AW20" s="8">
        <f t="shared" si="72"/>
        <v>0</v>
      </c>
      <c r="AX20" s="10">
        <f t="shared" si="33"/>
        <v>0</v>
      </c>
      <c r="AY20" s="10">
        <f t="shared" si="73"/>
        <v>0</v>
      </c>
      <c r="AZ20" s="10">
        <f t="shared" si="74"/>
        <v>0</v>
      </c>
      <c r="BA20" s="10">
        <f t="shared" si="75"/>
        <v>0</v>
      </c>
      <c r="BB20" s="10">
        <f t="shared" si="76"/>
        <v>0</v>
      </c>
      <c r="BC20" s="10">
        <f t="shared" si="77"/>
        <v>0</v>
      </c>
      <c r="BD20" s="10">
        <f t="shared" si="78"/>
        <v>0</v>
      </c>
      <c r="BE20" s="11">
        <f t="shared" si="39"/>
        <v>1</v>
      </c>
      <c r="BF20" s="11">
        <f t="shared" si="79"/>
        <v>1</v>
      </c>
      <c r="BG20" s="11">
        <f t="shared" si="80"/>
        <v>0</v>
      </c>
      <c r="BH20" s="11">
        <f t="shared" si="81"/>
        <v>0</v>
      </c>
      <c r="BI20" s="11">
        <f t="shared" si="82"/>
        <v>1</v>
      </c>
      <c r="BJ20" s="11">
        <f t="shared" si="83"/>
        <v>0</v>
      </c>
      <c r="BK20" s="11">
        <f t="shared" si="84"/>
        <v>5</v>
      </c>
      <c r="BL20" s="9">
        <f t="shared" si="45"/>
        <v>0</v>
      </c>
      <c r="BM20" s="9">
        <f t="shared" si="85"/>
        <v>0</v>
      </c>
      <c r="BN20" s="9">
        <f t="shared" si="86"/>
        <v>0</v>
      </c>
      <c r="BO20" s="9">
        <f t="shared" si="87"/>
        <v>0</v>
      </c>
      <c r="BP20" s="9">
        <f t="shared" si="88"/>
        <v>0</v>
      </c>
      <c r="BQ20" s="9">
        <f t="shared" si="89"/>
        <v>0</v>
      </c>
      <c r="BR20" s="9">
        <f t="shared" si="90"/>
        <v>0</v>
      </c>
      <c r="BS20" s="8">
        <f t="shared" si="51"/>
        <v>0</v>
      </c>
      <c r="BT20" s="8">
        <f t="shared" si="91"/>
        <v>0</v>
      </c>
      <c r="BU20" s="8">
        <f t="shared" si="92"/>
        <v>0</v>
      </c>
      <c r="BV20" s="8">
        <f t="shared" si="93"/>
        <v>0</v>
      </c>
      <c r="BW20" s="8">
        <f t="shared" si="94"/>
        <v>0</v>
      </c>
      <c r="BX20" s="8">
        <f t="shared" si="95"/>
        <v>0</v>
      </c>
      <c r="BY20" s="8">
        <f t="shared" si="96"/>
        <v>0</v>
      </c>
      <c r="BZ20" s="1">
        <f t="shared" si="57"/>
        <v>2</v>
      </c>
    </row>
    <row r="21" spans="1:78" x14ac:dyDescent="0.25">
      <c r="A21" s="12">
        <f t="shared" si="58"/>
        <v>18</v>
      </c>
      <c r="B21" s="12" t="str">
        <f t="shared" si="59"/>
        <v>BB-JKR-18</v>
      </c>
      <c r="C21" s="12">
        <v>6</v>
      </c>
      <c r="D21" s="13">
        <f t="shared" si="60"/>
        <v>45127</v>
      </c>
      <c r="E21" s="14">
        <v>45127</v>
      </c>
      <c r="F21" s="32">
        <v>0.8125</v>
      </c>
      <c r="G21" s="15"/>
      <c r="H21" s="12" t="str">
        <f t="shared" si="6"/>
        <v>Lower Perk 1</v>
      </c>
      <c r="I21" s="40">
        <v>5</v>
      </c>
      <c r="J21" s="12" t="s">
        <v>21</v>
      </c>
      <c r="K21" s="12" t="str">
        <f t="shared" si="7"/>
        <v>Lower Perk 2</v>
      </c>
      <c r="L21" s="40">
        <v>15</v>
      </c>
      <c r="M21" s="34" t="s">
        <v>46</v>
      </c>
      <c r="N21" s="12" t="s">
        <v>10</v>
      </c>
      <c r="P21" s="12">
        <v>5</v>
      </c>
      <c r="Q21" s="12">
        <v>4</v>
      </c>
      <c r="AC21" s="20"/>
      <c r="AE21" s="20"/>
      <c r="AJ21" s="9">
        <f t="shared" si="21"/>
        <v>0</v>
      </c>
      <c r="AK21" s="9">
        <f t="shared" si="61"/>
        <v>0</v>
      </c>
      <c r="AL21" s="9">
        <f t="shared" si="62"/>
        <v>0</v>
      </c>
      <c r="AM21" s="9">
        <f t="shared" si="63"/>
        <v>0</v>
      </c>
      <c r="AN21" s="9">
        <f t="shared" si="64"/>
        <v>0</v>
      </c>
      <c r="AO21" s="9">
        <f t="shared" si="65"/>
        <v>0</v>
      </c>
      <c r="AP21" s="9">
        <f t="shared" si="66"/>
        <v>0</v>
      </c>
      <c r="AQ21" s="8">
        <f t="shared" si="27"/>
        <v>0</v>
      </c>
      <c r="AR21" s="8">
        <f t="shared" si="67"/>
        <v>0</v>
      </c>
      <c r="AS21" s="8">
        <f t="shared" si="68"/>
        <v>0</v>
      </c>
      <c r="AT21" s="8">
        <f t="shared" si="69"/>
        <v>0</v>
      </c>
      <c r="AU21" s="8">
        <f t="shared" si="70"/>
        <v>0</v>
      </c>
      <c r="AV21" s="8">
        <f t="shared" si="71"/>
        <v>0</v>
      </c>
      <c r="AW21" s="8">
        <f t="shared" si="72"/>
        <v>0</v>
      </c>
      <c r="AX21" s="10">
        <f t="shared" si="33"/>
        <v>0</v>
      </c>
      <c r="AY21" s="10">
        <f t="shared" si="73"/>
        <v>0</v>
      </c>
      <c r="AZ21" s="10">
        <f t="shared" si="74"/>
        <v>0</v>
      </c>
      <c r="BA21" s="10">
        <f t="shared" si="75"/>
        <v>0</v>
      </c>
      <c r="BB21" s="10">
        <f t="shared" si="76"/>
        <v>0</v>
      </c>
      <c r="BC21" s="10">
        <f t="shared" si="77"/>
        <v>0</v>
      </c>
      <c r="BD21" s="10">
        <f t="shared" si="78"/>
        <v>0</v>
      </c>
      <c r="BE21" s="11">
        <f t="shared" si="39"/>
        <v>0</v>
      </c>
      <c r="BF21" s="11">
        <f t="shared" si="79"/>
        <v>0</v>
      </c>
      <c r="BG21" s="11">
        <f t="shared" si="80"/>
        <v>0</v>
      </c>
      <c r="BH21" s="11">
        <f t="shared" si="81"/>
        <v>0</v>
      </c>
      <c r="BI21" s="11">
        <f t="shared" si="82"/>
        <v>0</v>
      </c>
      <c r="BJ21" s="11">
        <f t="shared" si="83"/>
        <v>0</v>
      </c>
      <c r="BK21" s="11">
        <f t="shared" si="84"/>
        <v>0</v>
      </c>
      <c r="BL21" s="9">
        <f t="shared" si="45"/>
        <v>1</v>
      </c>
      <c r="BM21" s="9">
        <f t="shared" si="85"/>
        <v>0</v>
      </c>
      <c r="BN21" s="9">
        <f t="shared" si="86"/>
        <v>1</v>
      </c>
      <c r="BO21" s="9">
        <f t="shared" si="87"/>
        <v>0</v>
      </c>
      <c r="BP21" s="9">
        <f t="shared" si="88"/>
        <v>1</v>
      </c>
      <c r="BQ21" s="9">
        <f t="shared" si="89"/>
        <v>0</v>
      </c>
      <c r="BR21" s="9">
        <f t="shared" si="90"/>
        <v>15</v>
      </c>
      <c r="BS21" s="8">
        <f t="shared" si="51"/>
        <v>1</v>
      </c>
      <c r="BT21" s="8">
        <f t="shared" si="91"/>
        <v>1</v>
      </c>
      <c r="BU21" s="8">
        <f t="shared" si="92"/>
        <v>0</v>
      </c>
      <c r="BV21" s="8">
        <f t="shared" si="93"/>
        <v>1</v>
      </c>
      <c r="BW21" s="8">
        <f t="shared" si="94"/>
        <v>0</v>
      </c>
      <c r="BX21" s="8">
        <f t="shared" si="95"/>
        <v>0</v>
      </c>
      <c r="BY21" s="8">
        <f t="shared" si="96"/>
        <v>5</v>
      </c>
      <c r="BZ21" s="1">
        <f t="shared" si="57"/>
        <v>2</v>
      </c>
    </row>
    <row r="22" spans="1:78" x14ac:dyDescent="0.25">
      <c r="AC22" s="20"/>
      <c r="AE22" s="20"/>
    </row>
    <row r="23" spans="1:78" x14ac:dyDescent="0.25">
      <c r="AC23" s="20"/>
      <c r="AE23" s="20"/>
      <c r="AF23" s="16" t="s">
        <v>17</v>
      </c>
      <c r="AI23" s="16"/>
      <c r="AJ23" s="9">
        <f t="shared" ref="AJ23:BY23" si="97">SUM(AJ4:AJ22)</f>
        <v>6</v>
      </c>
      <c r="AK23" s="9">
        <f t="shared" si="97"/>
        <v>3</v>
      </c>
      <c r="AL23" s="9">
        <f t="shared" si="97"/>
        <v>3</v>
      </c>
      <c r="AM23" s="9">
        <f t="shared" si="97"/>
        <v>3</v>
      </c>
      <c r="AN23" s="9">
        <f t="shared" si="97"/>
        <v>3</v>
      </c>
      <c r="AO23" s="9">
        <f t="shared" si="97"/>
        <v>0</v>
      </c>
      <c r="AP23" s="9">
        <f t="shared" si="97"/>
        <v>37</v>
      </c>
      <c r="AQ23" s="8">
        <f t="shared" si="97"/>
        <v>6</v>
      </c>
      <c r="AR23" s="8">
        <f t="shared" si="97"/>
        <v>3</v>
      </c>
      <c r="AS23" s="8">
        <f t="shared" si="97"/>
        <v>3</v>
      </c>
      <c r="AT23" s="8">
        <f t="shared" si="97"/>
        <v>5</v>
      </c>
      <c r="AU23" s="8">
        <f t="shared" si="97"/>
        <v>1</v>
      </c>
      <c r="AV23" s="8">
        <f t="shared" si="97"/>
        <v>0</v>
      </c>
      <c r="AW23" s="8">
        <f t="shared" si="97"/>
        <v>21</v>
      </c>
      <c r="AX23" s="10">
        <f t="shared" si="97"/>
        <v>6</v>
      </c>
      <c r="AY23" s="10">
        <f t="shared" si="97"/>
        <v>3</v>
      </c>
      <c r="AZ23" s="10">
        <f t="shared" si="97"/>
        <v>3</v>
      </c>
      <c r="BA23" s="10">
        <f t="shared" si="97"/>
        <v>5</v>
      </c>
      <c r="BB23" s="10">
        <f t="shared" si="97"/>
        <v>1</v>
      </c>
      <c r="BC23" s="10">
        <f t="shared" si="97"/>
        <v>0</v>
      </c>
      <c r="BD23" s="10">
        <f t="shared" si="97"/>
        <v>20</v>
      </c>
      <c r="BE23" s="11">
        <f t="shared" si="97"/>
        <v>6</v>
      </c>
      <c r="BF23" s="11">
        <f t="shared" si="97"/>
        <v>3</v>
      </c>
      <c r="BG23" s="11">
        <f t="shared" si="97"/>
        <v>3</v>
      </c>
      <c r="BH23" s="11">
        <f t="shared" si="97"/>
        <v>3</v>
      </c>
      <c r="BI23" s="11">
        <f t="shared" si="97"/>
        <v>3</v>
      </c>
      <c r="BJ23" s="11">
        <f t="shared" si="97"/>
        <v>0</v>
      </c>
      <c r="BK23" s="11">
        <f t="shared" si="97"/>
        <v>47</v>
      </c>
      <c r="BL23" s="9">
        <f t="shared" si="97"/>
        <v>6</v>
      </c>
      <c r="BM23" s="9">
        <f t="shared" si="97"/>
        <v>3</v>
      </c>
      <c r="BN23" s="9">
        <f t="shared" si="97"/>
        <v>3</v>
      </c>
      <c r="BO23" s="9">
        <f t="shared" si="97"/>
        <v>0</v>
      </c>
      <c r="BP23" s="9">
        <f t="shared" si="97"/>
        <v>6</v>
      </c>
      <c r="BQ23" s="9">
        <f t="shared" si="97"/>
        <v>0</v>
      </c>
      <c r="BR23" s="9">
        <f t="shared" si="97"/>
        <v>80</v>
      </c>
      <c r="BS23" s="8">
        <f t="shared" si="97"/>
        <v>6</v>
      </c>
      <c r="BT23" s="8">
        <f t="shared" si="97"/>
        <v>3</v>
      </c>
      <c r="BU23" s="8">
        <f t="shared" si="97"/>
        <v>3</v>
      </c>
      <c r="BV23" s="8">
        <f t="shared" si="97"/>
        <v>2</v>
      </c>
      <c r="BW23" s="8">
        <f t="shared" si="97"/>
        <v>4</v>
      </c>
      <c r="BX23" s="8">
        <f t="shared" si="97"/>
        <v>0</v>
      </c>
      <c r="BY23" s="8">
        <f t="shared" si="97"/>
        <v>48</v>
      </c>
    </row>
    <row r="24" spans="1:78" ht="15" customHeight="1" x14ac:dyDescent="0.25">
      <c r="A24" s="26" t="s">
        <v>47</v>
      </c>
      <c r="B24" s="26" t="str">
        <f>_xlfn.CONCAT($B$1,"-",A24)</f>
        <v>BB-JKR-R1</v>
      </c>
      <c r="C24" s="26" t="s">
        <v>36</v>
      </c>
      <c r="D24" s="27">
        <f>+E24</f>
        <v>45129</v>
      </c>
      <c r="E24" s="28">
        <v>45129</v>
      </c>
      <c r="F24" s="33">
        <v>0.39583333333333331</v>
      </c>
      <c r="G24" s="26"/>
      <c r="H24" s="26" t="s">
        <v>30</v>
      </c>
      <c r="I24" s="26">
        <v>1</v>
      </c>
      <c r="J24" s="26" t="s">
        <v>21</v>
      </c>
      <c r="K24" s="26" t="s">
        <v>37</v>
      </c>
      <c r="L24" s="26">
        <v>4</v>
      </c>
      <c r="M24" s="35" t="s">
        <v>54</v>
      </c>
      <c r="N24" s="26" t="s">
        <v>10</v>
      </c>
      <c r="AC24" s="20"/>
      <c r="AE24" s="20"/>
    </row>
    <row r="25" spans="1:78" ht="15" customHeight="1" x14ac:dyDescent="0.25">
      <c r="A25" s="26" t="s">
        <v>49</v>
      </c>
      <c r="B25" s="26" t="str">
        <f>_xlfn.CONCAT($B$1,"-",A25)</f>
        <v>BB-JKR-R2</v>
      </c>
      <c r="C25" s="26" t="s">
        <v>36</v>
      </c>
      <c r="D25" s="27">
        <f>+E25</f>
        <v>45129</v>
      </c>
      <c r="E25" s="28">
        <v>45129</v>
      </c>
      <c r="F25" s="33" t="s">
        <v>55</v>
      </c>
      <c r="G25" s="26"/>
      <c r="H25" s="26" t="s">
        <v>45</v>
      </c>
      <c r="I25" s="26">
        <v>6</v>
      </c>
      <c r="J25" s="26" t="s">
        <v>21</v>
      </c>
      <c r="K25" s="26" t="s">
        <v>56</v>
      </c>
      <c r="L25" s="26">
        <v>0</v>
      </c>
      <c r="M25" s="35" t="s">
        <v>55</v>
      </c>
      <c r="N25" s="26" t="s">
        <v>10</v>
      </c>
      <c r="AC25" s="20"/>
      <c r="AE25" s="20"/>
    </row>
    <row r="26" spans="1:78" ht="15" customHeight="1" x14ac:dyDescent="0.25">
      <c r="A26" s="26" t="s">
        <v>48</v>
      </c>
      <c r="B26" s="26" t="str">
        <f>_xlfn.CONCAT($B$1,"-",A26)</f>
        <v>BB-JKR-R3</v>
      </c>
      <c r="C26" s="26" t="s">
        <v>36</v>
      </c>
      <c r="D26" s="27">
        <f>+E26</f>
        <v>45130</v>
      </c>
      <c r="E26" s="28">
        <v>45130</v>
      </c>
      <c r="F26" s="33">
        <v>0.66666666666666663</v>
      </c>
      <c r="G26" s="26"/>
      <c r="H26" s="26" t="s">
        <v>37</v>
      </c>
      <c r="I26" s="26">
        <v>4</v>
      </c>
      <c r="J26" s="26" t="s">
        <v>21</v>
      </c>
      <c r="K26" s="26" t="str">
        <f>+H25</f>
        <v>Devon/Strafford 2</v>
      </c>
      <c r="L26" s="26">
        <v>5</v>
      </c>
      <c r="M26" s="26" t="s">
        <v>38</v>
      </c>
      <c r="N26" s="35" t="s">
        <v>53</v>
      </c>
    </row>
    <row r="27" spans="1:78" x14ac:dyDescent="0.25">
      <c r="AG27" s="16"/>
      <c r="AH27" s="16"/>
    </row>
    <row r="28" spans="1:78" ht="15" customHeight="1" x14ac:dyDescent="0.25">
      <c r="E28" s="48" t="s">
        <v>23</v>
      </c>
      <c r="F28" s="49"/>
      <c r="G28" s="26"/>
      <c r="H28" s="26" t="str">
        <f>IF(I26+L26&gt;0,(IF(I26&gt;L26,H26,K26)),"WG-R3")</f>
        <v>Devon/Strafford 2</v>
      </c>
      <c r="J28" s="19"/>
      <c r="K28" s="1" t="s">
        <v>35</v>
      </c>
    </row>
    <row r="30" spans="1:78" ht="15" hidden="1" customHeight="1" x14ac:dyDescent="0.25">
      <c r="A30" s="30" t="s">
        <v>50</v>
      </c>
      <c r="B30" s="26" t="str">
        <f>_xlfn.CONCAT($B$1,"-",A30)</f>
        <v>BB-JKR-RC1</v>
      </c>
      <c r="C30" s="26" t="s">
        <v>36</v>
      </c>
      <c r="D30" s="27">
        <f>+E30</f>
        <v>45130</v>
      </c>
      <c r="E30" s="28">
        <v>45130</v>
      </c>
      <c r="F30" s="29">
        <v>0.64583333333333337</v>
      </c>
      <c r="G30" s="26"/>
      <c r="H30" s="26" t="s">
        <v>51</v>
      </c>
      <c r="I30" s="26"/>
      <c r="J30" s="26" t="s">
        <v>21</v>
      </c>
      <c r="K30" s="26" t="s">
        <v>52</v>
      </c>
      <c r="L30" s="26"/>
      <c r="M30" s="26" t="s">
        <v>40</v>
      </c>
      <c r="N30" s="26" t="s">
        <v>10</v>
      </c>
    </row>
    <row r="31" spans="1:78" hidden="1" x14ac:dyDescent="0.25"/>
    <row r="32" spans="1:78" ht="15" hidden="1" customHeight="1" x14ac:dyDescent="0.25">
      <c r="E32" s="48" t="s">
        <v>43</v>
      </c>
      <c r="F32" s="49"/>
      <c r="G32" s="26"/>
      <c r="H32" s="26" t="str">
        <f>IF(I30+L30&gt;0,(IF(I30&gt;L30,H30,K30)),"WG-RC3")</f>
        <v>WG-RC3</v>
      </c>
      <c r="J32" s="19"/>
      <c r="K32" s="1" t="s">
        <v>35</v>
      </c>
    </row>
  </sheetData>
  <mergeCells count="10">
    <mergeCell ref="C1:N2"/>
    <mergeCell ref="BS1:BY1"/>
    <mergeCell ref="E28:F28"/>
    <mergeCell ref="E32:F32"/>
    <mergeCell ref="AJ1:AP1"/>
    <mergeCell ref="AQ1:AW1"/>
    <mergeCell ref="AX1:BD1"/>
    <mergeCell ref="BE1:BK1"/>
    <mergeCell ref="BL1:BR1"/>
    <mergeCell ref="S1:Z2"/>
  </mergeCells>
  <printOptions horizontalCentered="1"/>
  <pageMargins left="0" right="0" top="0.5" bottom="0.5" header="0.25" footer="0.25"/>
  <pageSetup scale="69" orientation="landscape" r:id="rId1"/>
  <headerFooter>
    <oddHeader>&amp;F</oddHeader>
    <oddFooter>&amp;L&amp;A&amp;C&amp;D&amp;RPage &amp;P</oddFooter>
  </headerFooter>
  <ignoredErrors>
    <ignoredError sqref="D7:D9 B7:B9 D10:D12 B10:B12 B13:B15 U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D27 John Klein - RED</vt:lpstr>
      <vt:lpstr>'D27 John Klein - 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Bennett</dc:creator>
  <cp:lastModifiedBy>Jeff Bennett</cp:lastModifiedBy>
  <cp:lastPrinted>2023-07-20T14:58:15Z</cp:lastPrinted>
  <dcterms:created xsi:type="dcterms:W3CDTF">2021-07-02T03:06:19Z</dcterms:created>
  <dcterms:modified xsi:type="dcterms:W3CDTF">2023-07-24T03:22:35Z</dcterms:modified>
</cp:coreProperties>
</file>