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movable Disk\JB_Flash_Drive\Jeff\ELL_2023\PA_Dist_27\All_Stars\Schedules\Special Games\"/>
    </mc:Choice>
  </mc:AlternateContent>
  <xr:revisionPtr revIDLastSave="0" documentId="13_ncr:1_{2019CBF1-EB5E-437F-ACB5-A0B3B089736D}" xr6:coauthVersionLast="47" xr6:coauthVersionMax="47" xr10:uidLastSave="{00000000-0000-0000-0000-000000000000}"/>
  <bookViews>
    <workbookView xWindow="-120" yWindow="-120" windowWidth="29040" windowHeight="15840" xr2:uid="{85C8BFC6-F207-4425-B470-3860F83D01EA}"/>
  </bookViews>
  <sheets>
    <sheet name="D27 John Klein - RED" sheetId="1" r:id="rId1"/>
  </sheets>
  <definedNames>
    <definedName name="_xlnm._FilterDatabase" localSheetId="0" hidden="1">'D27 John Klein - RED'!$A$3:$BZ$23</definedName>
    <definedName name="_xlnm.Print_Titles" localSheetId="0">'D27 John Klein - RED'!$1:$3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29" i="1"/>
  <c r="H25" i="1"/>
  <c r="B27" i="1" l="1"/>
  <c r="D27" i="1"/>
  <c r="D21" i="1" l="1"/>
  <c r="AH9" i="1" l="1"/>
  <c r="AH8" i="1"/>
  <c r="AH7" i="1"/>
  <c r="AH6" i="1"/>
  <c r="AH5" i="1"/>
  <c r="AH4" i="1"/>
  <c r="AE9" i="1" l="1"/>
  <c r="AE8" i="1"/>
  <c r="AE7" i="1"/>
  <c r="AE6" i="1"/>
  <c r="AE5" i="1"/>
  <c r="AE4" i="1"/>
  <c r="D32" i="1" l="1"/>
  <c r="K33" i="1"/>
  <c r="H35" i="1" s="1"/>
  <c r="H33" i="1" l="1"/>
  <c r="D33" i="1"/>
  <c r="B33" i="1"/>
  <c r="B32" i="1"/>
  <c r="D31" i="1"/>
  <c r="B31" i="1"/>
  <c r="AF9" i="1"/>
  <c r="AF8" i="1"/>
  <c r="AF7" i="1"/>
  <c r="AF6" i="1"/>
  <c r="AF5" i="1"/>
  <c r="AF4" i="1"/>
  <c r="D18" i="1"/>
  <c r="D17" i="1"/>
  <c r="D16" i="1"/>
  <c r="D15" i="1"/>
  <c r="D14" i="1"/>
  <c r="D13" i="1"/>
  <c r="K16" i="1" l="1"/>
  <c r="K8" i="1"/>
  <c r="K4" i="1"/>
  <c r="K9" i="1"/>
  <c r="K17" i="1"/>
  <c r="K5" i="1"/>
  <c r="K6" i="1"/>
  <c r="K14" i="1"/>
  <c r="H10" i="1"/>
  <c r="K15" i="1"/>
  <c r="H11" i="1"/>
  <c r="K18" i="1"/>
  <c r="H7" i="1"/>
  <c r="H12" i="1"/>
  <c r="K13" i="1"/>
  <c r="H8" i="1"/>
  <c r="H16" i="1"/>
  <c r="H4" i="1"/>
  <c r="H9" i="1"/>
  <c r="H17" i="1"/>
  <c r="H5" i="1"/>
  <c r="K10" i="1"/>
  <c r="H13" i="1"/>
  <c r="H18" i="1"/>
  <c r="H6" i="1"/>
  <c r="K11" i="1"/>
  <c r="H14" i="1"/>
  <c r="K7" i="1"/>
  <c r="K12" i="1"/>
  <c r="H15" i="1"/>
  <c r="D23" i="1"/>
  <c r="B23" i="1"/>
  <c r="B22" i="1"/>
  <c r="B21" i="1"/>
  <c r="B4" i="1"/>
  <c r="D22" i="1"/>
  <c r="D9" i="1"/>
  <c r="D8" i="1"/>
  <c r="D7" i="1"/>
  <c r="AV3" i="1"/>
  <c r="BC3" i="1" s="1"/>
  <c r="BJ3" i="1" s="1"/>
  <c r="BQ3" i="1" s="1"/>
  <c r="BX3" i="1" s="1"/>
  <c r="AU3" i="1"/>
  <c r="BB3" i="1" s="1"/>
  <c r="BI3" i="1" s="1"/>
  <c r="BP3" i="1" s="1"/>
  <c r="BW3" i="1" s="1"/>
  <c r="AT3" i="1"/>
  <c r="BA3" i="1" s="1"/>
  <c r="BH3" i="1" s="1"/>
  <c r="BO3" i="1" s="1"/>
  <c r="BV3" i="1" s="1"/>
  <c r="AS3" i="1"/>
  <c r="AZ3" i="1" s="1"/>
  <c r="BG3" i="1" s="1"/>
  <c r="BN3" i="1" s="1"/>
  <c r="BU3" i="1" s="1"/>
  <c r="AR3" i="1"/>
  <c r="AY3" i="1" s="1"/>
  <c r="BF3" i="1" s="1"/>
  <c r="BM3" i="1" s="1"/>
  <c r="BT3" i="1" s="1"/>
  <c r="AQ3" i="1"/>
  <c r="AX3" i="1" s="1"/>
  <c r="BE3" i="1" s="1"/>
  <c r="BL3" i="1" s="1"/>
  <c r="BS3" i="1" s="1"/>
  <c r="D6" i="1"/>
  <c r="A5" i="1"/>
  <c r="D5" i="1"/>
  <c r="BS1" i="1"/>
  <c r="BL1" i="1"/>
  <c r="BE1" i="1"/>
  <c r="AX1" i="1"/>
  <c r="AQ1" i="1"/>
  <c r="AJ1" i="1"/>
  <c r="B5" i="1" l="1"/>
  <c r="A6" i="1"/>
  <c r="U6" i="1"/>
  <c r="U8" i="1"/>
  <c r="U9" i="1"/>
  <c r="U7" i="1"/>
  <c r="U5" i="1"/>
  <c r="U4" i="1"/>
  <c r="AN18" i="1"/>
  <c r="AM16" i="1"/>
  <c r="AM18" i="1"/>
  <c r="AN17" i="1"/>
  <c r="AM17" i="1"/>
  <c r="AN16" i="1"/>
  <c r="AJ18" i="1"/>
  <c r="AJ16" i="1"/>
  <c r="AJ17" i="1"/>
  <c r="AQ12" i="1"/>
  <c r="AW12" i="1" s="1"/>
  <c r="AQ17" i="1"/>
  <c r="AU17" i="1"/>
  <c r="AT16" i="1"/>
  <c r="AQ18" i="1"/>
  <c r="AQ16" i="1"/>
  <c r="AT18" i="1"/>
  <c r="AT17" i="1"/>
  <c r="AU18" i="1"/>
  <c r="AU16" i="1"/>
  <c r="BA16" i="1"/>
  <c r="BB16" i="1"/>
  <c r="BA18" i="1"/>
  <c r="BB17" i="1"/>
  <c r="BA17" i="1"/>
  <c r="BB18" i="1"/>
  <c r="AX17" i="1"/>
  <c r="AX18" i="1"/>
  <c r="AX16" i="1"/>
  <c r="BI16" i="1"/>
  <c r="BI17" i="1"/>
  <c r="BH17" i="1"/>
  <c r="BH16" i="1"/>
  <c r="BE18" i="1"/>
  <c r="BI18" i="1"/>
  <c r="BE17" i="1"/>
  <c r="BE16" i="1"/>
  <c r="BH18" i="1"/>
  <c r="BP12" i="1"/>
  <c r="BL17" i="1"/>
  <c r="BO18" i="1"/>
  <c r="BO16" i="1"/>
  <c r="BL18" i="1"/>
  <c r="BL16" i="1"/>
  <c r="BP17" i="1"/>
  <c r="BO17" i="1"/>
  <c r="BP18" i="1"/>
  <c r="BP16" i="1"/>
  <c r="BW11" i="1"/>
  <c r="BV17" i="1"/>
  <c r="BS17" i="1"/>
  <c r="BW18" i="1"/>
  <c r="BV18" i="1"/>
  <c r="BW17" i="1"/>
  <c r="BW16" i="1"/>
  <c r="BV16" i="1"/>
  <c r="BS16" i="1"/>
  <c r="BS18" i="1"/>
  <c r="BA13" i="1"/>
  <c r="BH15" i="1"/>
  <c r="AU13" i="1"/>
  <c r="AU15" i="1"/>
  <c r="BI13" i="1"/>
  <c r="AQ14" i="1"/>
  <c r="AQ15" i="1"/>
  <c r="BE15" i="1"/>
  <c r="BE13" i="1"/>
  <c r="BH14" i="1"/>
  <c r="BI14" i="1"/>
  <c r="AJ13" i="1"/>
  <c r="AN14" i="1"/>
  <c r="BE14" i="1"/>
  <c r="BK14" i="1" s="1"/>
  <c r="AT15" i="1"/>
  <c r="BI15" i="1"/>
  <c r="BP13" i="1"/>
  <c r="BV14" i="1"/>
  <c r="BL15" i="1"/>
  <c r="AM13" i="1"/>
  <c r="BB13" i="1"/>
  <c r="BS13" i="1"/>
  <c r="BY13" i="1" s="1"/>
  <c r="BW14" i="1"/>
  <c r="AX15" i="1"/>
  <c r="BD15" i="1" s="1"/>
  <c r="BO13" i="1"/>
  <c r="AN13" i="1"/>
  <c r="AT14" i="1"/>
  <c r="AJ15" i="1"/>
  <c r="AQ13" i="1"/>
  <c r="AW13" i="1" s="1"/>
  <c r="AU14" i="1"/>
  <c r="BO15" i="1"/>
  <c r="BV13" i="1"/>
  <c r="BL14" i="1"/>
  <c r="BA15" i="1"/>
  <c r="BP15" i="1"/>
  <c r="BH13" i="1"/>
  <c r="BW13" i="1"/>
  <c r="AX14" i="1"/>
  <c r="BD14" i="1" s="1"/>
  <c r="AM15" i="1"/>
  <c r="BB15" i="1"/>
  <c r="BS15" i="1"/>
  <c r="BY15" i="1" s="1"/>
  <c r="AT13" i="1"/>
  <c r="AJ14" i="1"/>
  <c r="AN15" i="1"/>
  <c r="BO14" i="1"/>
  <c r="BL13" i="1"/>
  <c r="BA14" i="1"/>
  <c r="BP14" i="1"/>
  <c r="BV15" i="1"/>
  <c r="AX13" i="1"/>
  <c r="BD13" i="1" s="1"/>
  <c r="AM14" i="1"/>
  <c r="BB14" i="1"/>
  <c r="BS14" i="1"/>
  <c r="BY14" i="1" s="1"/>
  <c r="BW15" i="1"/>
  <c r="BH11" i="1"/>
  <c r="AN6" i="1"/>
  <c r="BI6" i="1"/>
  <c r="BH9" i="1"/>
  <c r="AM10" i="1"/>
  <c r="AN5" i="1"/>
  <c r="BH10" i="1"/>
  <c r="AU5" i="1"/>
  <c r="BH7" i="1"/>
  <c r="AJ11" i="1"/>
  <c r="AM6" i="1"/>
  <c r="AU8" i="1"/>
  <c r="AQ9" i="1"/>
  <c r="AU12" i="1"/>
  <c r="BP6" i="1"/>
  <c r="AN8" i="1"/>
  <c r="BS6" i="1"/>
  <c r="BV6" i="1"/>
  <c r="BS8" i="1"/>
  <c r="BS5" i="1"/>
  <c r="BV8" i="1"/>
  <c r="BV11" i="1"/>
  <c r="BV5" i="1"/>
  <c r="BW5" i="1"/>
  <c r="AJ7" i="1"/>
  <c r="AM9" i="1"/>
  <c r="AN12" i="1"/>
  <c r="BV7" i="1"/>
  <c r="BV12" i="1"/>
  <c r="AT6" i="1"/>
  <c r="AT5" i="1"/>
  <c r="BO6" i="1"/>
  <c r="BA7" i="1"/>
  <c r="AT8" i="1"/>
  <c r="BL9" i="1"/>
  <c r="BL10" i="1"/>
  <c r="BA11" i="1"/>
  <c r="AT12" i="1"/>
  <c r="BS12" i="1"/>
  <c r="AX5" i="1"/>
  <c r="AQ6" i="1"/>
  <c r="BE7" i="1"/>
  <c r="AX8" i="1"/>
  <c r="BW8" i="1"/>
  <c r="AN9" i="1"/>
  <c r="AN10" i="1"/>
  <c r="BE11" i="1"/>
  <c r="AX12" i="1"/>
  <c r="BW12" i="1"/>
  <c r="BO9" i="1"/>
  <c r="AQ10" i="1"/>
  <c r="BO10" i="1"/>
  <c r="BA5" i="1"/>
  <c r="AU6" i="1"/>
  <c r="BW6" i="1"/>
  <c r="AM7" i="1"/>
  <c r="BI7" i="1"/>
  <c r="BA8" i="1"/>
  <c r="AT9" i="1"/>
  <c r="BP9" i="1"/>
  <c r="AT10" i="1"/>
  <c r="BP10" i="1"/>
  <c r="AM11" i="1"/>
  <c r="BI11" i="1"/>
  <c r="BA12" i="1"/>
  <c r="BB7" i="1"/>
  <c r="BB5" i="1"/>
  <c r="AX6" i="1"/>
  <c r="AN7" i="1"/>
  <c r="BL7" i="1"/>
  <c r="BB8" i="1"/>
  <c r="AU9" i="1"/>
  <c r="BS9" i="1"/>
  <c r="BY9" i="1" s="1"/>
  <c r="AU10" i="1"/>
  <c r="BS10" i="1"/>
  <c r="AN11" i="1"/>
  <c r="BL11" i="1"/>
  <c r="BB12" i="1"/>
  <c r="AJ5" i="1"/>
  <c r="BE5" i="1"/>
  <c r="BK5" i="1" s="1"/>
  <c r="BA6" i="1"/>
  <c r="AQ7" i="1"/>
  <c r="AW7" i="1" s="1"/>
  <c r="AJ8" i="1"/>
  <c r="BE8" i="1"/>
  <c r="AX9" i="1"/>
  <c r="BV9" i="1"/>
  <c r="AX10" i="1"/>
  <c r="BV10" i="1"/>
  <c r="AQ11" i="1"/>
  <c r="AJ12" i="1"/>
  <c r="BE12" i="1"/>
  <c r="BH5" i="1"/>
  <c r="BB6" i="1"/>
  <c r="AT7" i="1"/>
  <c r="BO7" i="1"/>
  <c r="BH8" i="1"/>
  <c r="BA9" i="1"/>
  <c r="BW9" i="1"/>
  <c r="BA10" i="1"/>
  <c r="BW10" i="1"/>
  <c r="AT11" i="1"/>
  <c r="BO11" i="1"/>
  <c r="BH12" i="1"/>
  <c r="BB11" i="1"/>
  <c r="BI5" i="1"/>
  <c r="BE6" i="1"/>
  <c r="AU7" i="1"/>
  <c r="BP7" i="1"/>
  <c r="BI8" i="1"/>
  <c r="BB9" i="1"/>
  <c r="BB10" i="1"/>
  <c r="AU11" i="1"/>
  <c r="BP11" i="1"/>
  <c r="BI12" i="1"/>
  <c r="AM5" i="1"/>
  <c r="BL5" i="1"/>
  <c r="BH6" i="1"/>
  <c r="AX7" i="1"/>
  <c r="BD7" i="1" s="1"/>
  <c r="BS7" i="1"/>
  <c r="AM8" i="1"/>
  <c r="BL8" i="1"/>
  <c r="BE9" i="1"/>
  <c r="BE10" i="1"/>
  <c r="BK10" i="1" s="1"/>
  <c r="AX11" i="1"/>
  <c r="BD11" i="1" s="1"/>
  <c r="BS11" i="1"/>
  <c r="AM12" i="1"/>
  <c r="BL12" i="1"/>
  <c r="BO5" i="1"/>
  <c r="BO8" i="1"/>
  <c r="BO12" i="1"/>
  <c r="AQ5" i="1"/>
  <c r="BP5" i="1"/>
  <c r="AJ6" i="1"/>
  <c r="BL6" i="1"/>
  <c r="BW7" i="1"/>
  <c r="AQ8" i="1"/>
  <c r="BP8" i="1"/>
  <c r="AJ9" i="1"/>
  <c r="BI9" i="1"/>
  <c r="AJ10" i="1"/>
  <c r="BI10" i="1"/>
  <c r="BS4" i="1"/>
  <c r="BY4" i="1" s="1"/>
  <c r="AM4" i="1"/>
  <c r="BW4" i="1"/>
  <c r="AJ4" i="1"/>
  <c r="BI4" i="1"/>
  <c r="BE4" i="1"/>
  <c r="BK4" i="1" s="1"/>
  <c r="BL4" i="1"/>
  <c r="BO4" i="1"/>
  <c r="BP4" i="1"/>
  <c r="BV4" i="1"/>
  <c r="AT4" i="1"/>
  <c r="AN4" i="1"/>
  <c r="AQ4" i="1"/>
  <c r="AW4" i="1" s="1"/>
  <c r="AX4" i="1"/>
  <c r="BD4" i="1" s="1"/>
  <c r="AU4" i="1"/>
  <c r="BA4" i="1"/>
  <c r="BB4" i="1"/>
  <c r="BH4" i="1"/>
  <c r="BZ6" i="1" l="1"/>
  <c r="BZ4" i="1"/>
  <c r="BZ7" i="1"/>
  <c r="BZ14" i="1"/>
  <c r="BZ11" i="1"/>
  <c r="BZ15" i="1"/>
  <c r="BZ10" i="1"/>
  <c r="BZ5" i="1"/>
  <c r="BZ9" i="1"/>
  <c r="BZ12" i="1"/>
  <c r="BZ13" i="1"/>
  <c r="BZ17" i="1"/>
  <c r="BZ8" i="1"/>
  <c r="BZ16" i="1"/>
  <c r="BZ18" i="1"/>
  <c r="B6" i="1"/>
  <c r="A7" i="1"/>
  <c r="AP4" i="1"/>
  <c r="AP13" i="1"/>
  <c r="AP5" i="1"/>
  <c r="AP14" i="1"/>
  <c r="AP12" i="1"/>
  <c r="AP15" i="1"/>
  <c r="AP9" i="1"/>
  <c r="AP8" i="1"/>
  <c r="BR15" i="1"/>
  <c r="BR10" i="1"/>
  <c r="BR13" i="1"/>
  <c r="BR4" i="1"/>
  <c r="BR6" i="1"/>
  <c r="BR9" i="1"/>
  <c r="BR14" i="1"/>
  <c r="AS12" i="1"/>
  <c r="AR12" i="1"/>
  <c r="AP18" i="1"/>
  <c r="AO18" i="1"/>
  <c r="AL18" i="1"/>
  <c r="AK18" i="1"/>
  <c r="AY17" i="1"/>
  <c r="BD17" i="1"/>
  <c r="BC17" i="1"/>
  <c r="AZ17" i="1"/>
  <c r="BG18" i="1"/>
  <c r="BK18" i="1"/>
  <c r="BJ18" i="1"/>
  <c r="BF18" i="1"/>
  <c r="BN16" i="1"/>
  <c r="BQ16" i="1"/>
  <c r="BR16" i="1"/>
  <c r="BM16" i="1"/>
  <c r="BT18" i="1"/>
  <c r="BY18" i="1"/>
  <c r="BX18" i="1"/>
  <c r="BU18" i="1"/>
  <c r="BU16" i="1"/>
  <c r="BY16" i="1"/>
  <c r="BX16" i="1"/>
  <c r="BT16" i="1"/>
  <c r="BD16" i="1"/>
  <c r="BC16" i="1"/>
  <c r="AY16" i="1"/>
  <c r="AZ16" i="1"/>
  <c r="AV16" i="1"/>
  <c r="AS16" i="1"/>
  <c r="AR16" i="1"/>
  <c r="AW16" i="1"/>
  <c r="AW17" i="1"/>
  <c r="AR17" i="1"/>
  <c r="AS17" i="1"/>
  <c r="AV17" i="1"/>
  <c r="AY18" i="1"/>
  <c r="BC18" i="1"/>
  <c r="AZ18" i="1"/>
  <c r="BD18" i="1"/>
  <c r="AW18" i="1"/>
  <c r="AV18" i="1"/>
  <c r="AS18" i="1"/>
  <c r="AR18" i="1"/>
  <c r="BR17" i="1"/>
  <c r="BM17" i="1"/>
  <c r="BN17" i="1"/>
  <c r="BQ17" i="1"/>
  <c r="BK16" i="1"/>
  <c r="BG16" i="1"/>
  <c r="BF16" i="1"/>
  <c r="BJ16" i="1"/>
  <c r="AO17" i="1"/>
  <c r="AL17" i="1"/>
  <c r="AK17" i="1"/>
  <c r="AP17" i="1"/>
  <c r="BM18" i="1"/>
  <c r="BQ18" i="1"/>
  <c r="BR18" i="1"/>
  <c r="BN18" i="1"/>
  <c r="BG17" i="1"/>
  <c r="BJ17" i="1"/>
  <c r="BK17" i="1"/>
  <c r="BF17" i="1"/>
  <c r="BU17" i="1"/>
  <c r="BY17" i="1"/>
  <c r="BX17" i="1"/>
  <c r="BT17" i="1"/>
  <c r="AL16" i="1"/>
  <c r="AP16" i="1"/>
  <c r="AO16" i="1"/>
  <c r="AK16" i="1"/>
  <c r="AO6" i="1"/>
  <c r="AP6" i="1"/>
  <c r="BX12" i="1"/>
  <c r="BY12" i="1"/>
  <c r="AO7" i="1"/>
  <c r="AP7" i="1"/>
  <c r="BX7" i="1"/>
  <c r="BY7" i="1"/>
  <c r="BG13" i="1"/>
  <c r="BK13" i="1"/>
  <c r="AV5" i="1"/>
  <c r="AW5" i="1"/>
  <c r="BC9" i="1"/>
  <c r="BD9" i="1"/>
  <c r="BX5" i="1"/>
  <c r="BY5" i="1"/>
  <c r="BG15" i="1"/>
  <c r="BK15" i="1"/>
  <c r="BC6" i="1"/>
  <c r="BD6" i="1"/>
  <c r="AZ12" i="1"/>
  <c r="BD12" i="1"/>
  <c r="AZ8" i="1"/>
  <c r="BD8" i="1"/>
  <c r="AS9" i="1"/>
  <c r="AW9" i="1"/>
  <c r="AV8" i="1"/>
  <c r="AW8" i="1"/>
  <c r="BU8" i="1"/>
  <c r="BY8" i="1"/>
  <c r="AS15" i="1"/>
  <c r="AW15" i="1"/>
  <c r="BJ11" i="1"/>
  <c r="BK11" i="1"/>
  <c r="BJ7" i="1"/>
  <c r="BK7" i="1"/>
  <c r="AV11" i="1"/>
  <c r="AW11" i="1"/>
  <c r="AO11" i="1"/>
  <c r="AP11" i="1"/>
  <c r="BJ9" i="1"/>
  <c r="BK9" i="1"/>
  <c r="BN5" i="1"/>
  <c r="BR5" i="1"/>
  <c r="BU6" i="1"/>
  <c r="BY6" i="1"/>
  <c r="AV14" i="1"/>
  <c r="AW14" i="1"/>
  <c r="BJ12" i="1"/>
  <c r="BK12" i="1"/>
  <c r="AL10" i="1"/>
  <c r="AP10" i="1"/>
  <c r="BJ6" i="1"/>
  <c r="BK6" i="1"/>
  <c r="BC10" i="1"/>
  <c r="BD10" i="1"/>
  <c r="BN11" i="1"/>
  <c r="BR11" i="1"/>
  <c r="BN7" i="1"/>
  <c r="BR7" i="1"/>
  <c r="BX11" i="1"/>
  <c r="BY11" i="1"/>
  <c r="BJ8" i="1"/>
  <c r="BK8" i="1"/>
  <c r="BQ12" i="1"/>
  <c r="BR12" i="1"/>
  <c r="BQ8" i="1"/>
  <c r="BR8" i="1"/>
  <c r="AV10" i="1"/>
  <c r="AW10" i="1"/>
  <c r="AV6" i="1"/>
  <c r="AW6" i="1"/>
  <c r="BX10" i="1"/>
  <c r="BY10" i="1"/>
  <c r="AZ5" i="1"/>
  <c r="BD5" i="1"/>
  <c r="AT20" i="1"/>
  <c r="V5" i="1" s="1"/>
  <c r="AM20" i="1"/>
  <c r="V4" i="1" s="1"/>
  <c r="AU20" i="1"/>
  <c r="W5" i="1" s="1"/>
  <c r="AQ20" i="1"/>
  <c r="T5" i="1" s="1"/>
  <c r="BW20" i="1"/>
  <c r="W9" i="1" s="1"/>
  <c r="BH20" i="1"/>
  <c r="V7" i="1" s="1"/>
  <c r="BL20" i="1"/>
  <c r="T8" i="1" s="1"/>
  <c r="BB20" i="1"/>
  <c r="W6" i="1" s="1"/>
  <c r="AN20" i="1"/>
  <c r="W4" i="1" s="1"/>
  <c r="BV20" i="1"/>
  <c r="V9" i="1" s="1"/>
  <c r="BS20" i="1"/>
  <c r="T9" i="1" s="1"/>
  <c r="BP20" i="1"/>
  <c r="W8" i="1" s="1"/>
  <c r="BO20" i="1"/>
  <c r="V8" i="1" s="1"/>
  <c r="BA20" i="1"/>
  <c r="V6" i="1" s="1"/>
  <c r="BI20" i="1"/>
  <c r="W7" i="1" s="1"/>
  <c r="AJ20" i="1"/>
  <c r="T4" i="1" s="1"/>
  <c r="BE20" i="1"/>
  <c r="T7" i="1" s="1"/>
  <c r="AX20" i="1"/>
  <c r="T6" i="1" s="1"/>
  <c r="AR15" i="1"/>
  <c r="AS14" i="1"/>
  <c r="AR14" i="1"/>
  <c r="BG6" i="1"/>
  <c r="AV15" i="1"/>
  <c r="AR9" i="1"/>
  <c r="BJ15" i="1"/>
  <c r="BF15" i="1"/>
  <c r="AL11" i="1"/>
  <c r="BJ13" i="1"/>
  <c r="BT6" i="1"/>
  <c r="BF13" i="1"/>
  <c r="BC13" i="1"/>
  <c r="AY13" i="1"/>
  <c r="AZ13" i="1"/>
  <c r="BQ14" i="1"/>
  <c r="BN14" i="1"/>
  <c r="BM14" i="1"/>
  <c r="BX13" i="1"/>
  <c r="BU13" i="1"/>
  <c r="BT13" i="1"/>
  <c r="BF6" i="1"/>
  <c r="BQ13" i="1"/>
  <c r="BM13" i="1"/>
  <c r="BN13" i="1"/>
  <c r="BU15" i="1"/>
  <c r="BT15" i="1"/>
  <c r="BX15" i="1"/>
  <c r="AO15" i="1"/>
  <c r="AL15" i="1"/>
  <c r="AK15" i="1"/>
  <c r="AO14" i="1"/>
  <c r="AL14" i="1"/>
  <c r="AK14" i="1"/>
  <c r="BF14" i="1"/>
  <c r="BJ14" i="1"/>
  <c r="BG14" i="1"/>
  <c r="AK7" i="1"/>
  <c r="BU14" i="1"/>
  <c r="BX14" i="1"/>
  <c r="BT14" i="1"/>
  <c r="BC14" i="1"/>
  <c r="AZ14" i="1"/>
  <c r="AY14" i="1"/>
  <c r="AV13" i="1"/>
  <c r="AS13" i="1"/>
  <c r="AR13" i="1"/>
  <c r="BC15" i="1"/>
  <c r="AZ15" i="1"/>
  <c r="AY15" i="1"/>
  <c r="BQ15" i="1"/>
  <c r="BN15" i="1"/>
  <c r="BM15" i="1"/>
  <c r="AO13" i="1"/>
  <c r="AK13" i="1"/>
  <c r="AL13" i="1"/>
  <c r="D11" i="1"/>
  <c r="BU10" i="1"/>
  <c r="AS6" i="1"/>
  <c r="AR6" i="1"/>
  <c r="BQ6" i="1"/>
  <c r="AV7" i="1"/>
  <c r="BX8" i="1"/>
  <c r="AV12" i="1"/>
  <c r="BJ10" i="1"/>
  <c r="BX9" i="1"/>
  <c r="AV9" i="1"/>
  <c r="BX6" i="1"/>
  <c r="BJ5" i="1"/>
  <c r="BQ5" i="1"/>
  <c r="BN6" i="1"/>
  <c r="BF9" i="1"/>
  <c r="BG8" i="1"/>
  <c r="BU5" i="1"/>
  <c r="AS8" i="1"/>
  <c r="BT5" i="1"/>
  <c r="AL7" i="1"/>
  <c r="AR8" i="1"/>
  <c r="AZ6" i="1"/>
  <c r="AK11" i="1"/>
  <c r="AY6" i="1"/>
  <c r="AY10" i="1"/>
  <c r="BT10" i="1"/>
  <c r="AZ10" i="1"/>
  <c r="BT12" i="1"/>
  <c r="BU11" i="1"/>
  <c r="BG10" i="1"/>
  <c r="AS10" i="1"/>
  <c r="BF12" i="1"/>
  <c r="BF10" i="1"/>
  <c r="BU9" i="1"/>
  <c r="AR10" i="1"/>
  <c r="AS11" i="1"/>
  <c r="AR7" i="1"/>
  <c r="BU7" i="1"/>
  <c r="BT11" i="1"/>
  <c r="BU12" i="1"/>
  <c r="BG7" i="1"/>
  <c r="BG5" i="1"/>
  <c r="BF11" i="1"/>
  <c r="BM6" i="1"/>
  <c r="BG12" i="1"/>
  <c r="AS5" i="1"/>
  <c r="AR11" i="1"/>
  <c r="BT8" i="1"/>
  <c r="BF5" i="1"/>
  <c r="BT7" i="1"/>
  <c r="AR5" i="1"/>
  <c r="BG11" i="1"/>
  <c r="BF7" i="1"/>
  <c r="AZ9" i="1"/>
  <c r="BT9" i="1"/>
  <c r="AS7" i="1"/>
  <c r="BF8" i="1"/>
  <c r="AY9" i="1"/>
  <c r="BC4" i="1"/>
  <c r="AZ4" i="1"/>
  <c r="AY4" i="1"/>
  <c r="BN8" i="1"/>
  <c r="AO10" i="1"/>
  <c r="AK10" i="1"/>
  <c r="BC5" i="1"/>
  <c r="AY5" i="1"/>
  <c r="BQ9" i="1"/>
  <c r="BN9" i="1"/>
  <c r="BM9" i="1"/>
  <c r="AL6" i="1"/>
  <c r="BM8" i="1"/>
  <c r="BQ7" i="1"/>
  <c r="BM7" i="1"/>
  <c r="BX4" i="1"/>
  <c r="BU4" i="1"/>
  <c r="BT4" i="1"/>
  <c r="BN12" i="1"/>
  <c r="BC11" i="1"/>
  <c r="AZ11" i="1"/>
  <c r="AY11" i="1"/>
  <c r="BC7" i="1"/>
  <c r="AZ7" i="1"/>
  <c r="AY7" i="1"/>
  <c r="AK6" i="1"/>
  <c r="BC12" i="1"/>
  <c r="AY12" i="1"/>
  <c r="BC8" i="1"/>
  <c r="AY8" i="1"/>
  <c r="AO9" i="1"/>
  <c r="AK9" i="1"/>
  <c r="BQ4" i="1"/>
  <c r="BN4" i="1"/>
  <c r="BM4" i="1"/>
  <c r="BG9" i="1"/>
  <c r="BM12" i="1"/>
  <c r="BM5" i="1"/>
  <c r="AO5" i="1"/>
  <c r="AL5" i="1"/>
  <c r="AK5" i="1"/>
  <c r="BQ10" i="1"/>
  <c r="BM10" i="1"/>
  <c r="BN10" i="1"/>
  <c r="BJ4" i="1"/>
  <c r="BG4" i="1"/>
  <c r="BF4" i="1"/>
  <c r="AO12" i="1"/>
  <c r="AL12" i="1"/>
  <c r="AK12" i="1"/>
  <c r="AO8" i="1"/>
  <c r="AL8" i="1"/>
  <c r="AK8" i="1"/>
  <c r="AS4" i="1"/>
  <c r="AR4" i="1"/>
  <c r="AL9" i="1"/>
  <c r="BQ11" i="1"/>
  <c r="BM11" i="1"/>
  <c r="AO4" i="1"/>
  <c r="AL4" i="1"/>
  <c r="AK4" i="1"/>
  <c r="AV4" i="1"/>
  <c r="A8" i="1" l="1"/>
  <c r="B7" i="1"/>
  <c r="BR20" i="1"/>
  <c r="Z8" i="1" s="1"/>
  <c r="BD20" i="1"/>
  <c r="Z6" i="1" s="1"/>
  <c r="AW20" i="1"/>
  <c r="Z5" i="1" s="1"/>
  <c r="BK20" i="1"/>
  <c r="Z7" i="1" s="1"/>
  <c r="BY20" i="1"/>
  <c r="Z9" i="1" s="1"/>
  <c r="AP20" i="1"/>
  <c r="Z4" i="1" s="1"/>
  <c r="AV20" i="1"/>
  <c r="X5" i="1" s="1"/>
  <c r="BN20" i="1"/>
  <c r="BF20" i="1"/>
  <c r="AS20" i="1"/>
  <c r="AR20" i="1"/>
  <c r="BG20" i="1"/>
  <c r="BQ20" i="1"/>
  <c r="X8" i="1" s="1"/>
  <c r="BJ20" i="1"/>
  <c r="X7" i="1" s="1"/>
  <c r="AK20" i="1"/>
  <c r="AL20" i="1"/>
  <c r="AO20" i="1"/>
  <c r="X4" i="1" s="1"/>
  <c r="BT20" i="1"/>
  <c r="BU20" i="1"/>
  <c r="BX20" i="1"/>
  <c r="X9" i="1" s="1"/>
  <c r="AY20" i="1"/>
  <c r="AZ20" i="1"/>
  <c r="BC20" i="1"/>
  <c r="X6" i="1" s="1"/>
  <c r="BM20" i="1"/>
  <c r="D12" i="1"/>
  <c r="D10" i="1"/>
  <c r="A9" i="1" l="1"/>
  <c r="B8" i="1"/>
  <c r="Y9" i="1"/>
  <c r="Y8" i="1"/>
  <c r="Y7" i="1"/>
  <c r="Y6" i="1"/>
  <c r="Y5" i="1"/>
  <c r="Y4" i="1"/>
  <c r="AA4" i="1" s="1"/>
  <c r="D4" i="1"/>
  <c r="B9" i="1" l="1"/>
  <c r="A10" i="1"/>
  <c r="AA7" i="1"/>
  <c r="AA6" i="1"/>
  <c r="AA8" i="1"/>
  <c r="AA9" i="1"/>
  <c r="AA5" i="1"/>
  <c r="A11" i="1" l="1"/>
  <c r="B10" i="1"/>
  <c r="AB4" i="1"/>
  <c r="AB9" i="1"/>
  <c r="AB5" i="1"/>
  <c r="AB8" i="1"/>
  <c r="AB7" i="1"/>
  <c r="AB6" i="1"/>
  <c r="A12" i="1" l="1"/>
  <c r="B11" i="1"/>
  <c r="A13" i="1" l="1"/>
  <c r="B12" i="1"/>
  <c r="A14" i="1" l="1"/>
  <c r="B13" i="1"/>
  <c r="A15" i="1" l="1"/>
  <c r="B14" i="1"/>
  <c r="B15" i="1" l="1"/>
  <c r="A16" i="1"/>
  <c r="A17" i="1" l="1"/>
  <c r="B16" i="1"/>
  <c r="A18" i="1" l="1"/>
  <c r="B17" i="1"/>
  <c r="B18" i="1" l="1"/>
</calcChain>
</file>

<file path=xl/sharedStrings.xml><?xml version="1.0" encoding="utf-8"?>
<sst xmlns="http://schemas.openxmlformats.org/spreadsheetml/2006/main" count="156" uniqueCount="63">
  <si>
    <t>Game #</t>
  </si>
  <si>
    <t>Round</t>
  </si>
  <si>
    <t>Day</t>
  </si>
  <si>
    <t>Date</t>
  </si>
  <si>
    <t>Time</t>
  </si>
  <si>
    <t>Visitor</t>
  </si>
  <si>
    <t>Score</t>
  </si>
  <si>
    <t>Home</t>
  </si>
  <si>
    <t>Host</t>
  </si>
  <si>
    <t>Umpires</t>
  </si>
  <si>
    <t>Local</t>
  </si>
  <si>
    <t>Team</t>
  </si>
  <si>
    <t>W</t>
  </si>
  <si>
    <t>L</t>
  </si>
  <si>
    <t>T</t>
  </si>
  <si>
    <t>Points</t>
  </si>
  <si>
    <t>G</t>
  </si>
  <si>
    <t>Totals</t>
  </si>
  <si>
    <t>H</t>
  </si>
  <si>
    <t>A</t>
  </si>
  <si>
    <t>HOST</t>
  </si>
  <si>
    <t>vs</t>
  </si>
  <si>
    <t>STANDINGS</t>
  </si>
  <si>
    <t>Tie Breakers:</t>
  </si>
  <si>
    <t>1) Head-to-head</t>
  </si>
  <si>
    <t>2) Runs Allowed</t>
  </si>
  <si>
    <t>3) Coin Flip (D27)</t>
  </si>
  <si>
    <t>Chester Valley</t>
  </si>
  <si>
    <t>N/A</t>
  </si>
  <si>
    <t>RA</t>
  </si>
  <si>
    <t>Vis</t>
  </si>
  <si>
    <t>Hom</t>
  </si>
  <si>
    <t xml:space="preserve"> </t>
  </si>
  <si>
    <t>Record: 0-0</t>
  </si>
  <si>
    <t>WHITE CHAMPION</t>
  </si>
  <si>
    <t>#9 Seed</t>
  </si>
  <si>
    <t>W1</t>
  </si>
  <si>
    <t>W2</t>
  </si>
  <si>
    <t>W3</t>
  </si>
  <si>
    <t>WHITE</t>
  </si>
  <si>
    <t>#10 - Radnor/Wayne</t>
  </si>
  <si>
    <t>Great Valley</t>
  </si>
  <si>
    <t>CV-Monument Park</t>
  </si>
  <si>
    <t>GV-King Road</t>
  </si>
  <si>
    <t>LP-Palmer Park</t>
  </si>
  <si>
    <t>Devon/Strafford</t>
  </si>
  <si>
    <t>Lower Perk</t>
  </si>
  <si>
    <t>Radnor-Wayne</t>
  </si>
  <si>
    <t>Upper Providence</t>
  </si>
  <si>
    <r>
      <rPr>
        <b/>
        <sz val="26"/>
        <color theme="1"/>
        <rFont val="Calibri"/>
        <family val="2"/>
        <scheme val="minor"/>
      </rPr>
      <t>2023 Bennett 9-10 Baseball Tournament (BLUE Division)</t>
    </r>
    <r>
      <rPr>
        <b/>
        <sz val="28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Round-Robin w/o INTL All-Stars</t>
    </r>
  </si>
  <si>
    <t>B1</t>
  </si>
  <si>
    <t>B2</t>
  </si>
  <si>
    <t>B3</t>
  </si>
  <si>
    <t>BC1</t>
  </si>
  <si>
    <t>BLUE</t>
  </si>
  <si>
    <t>BLUE CHAMPION</t>
  </si>
  <si>
    <t>BLUE Consolation</t>
  </si>
  <si>
    <t>BB-B910</t>
  </si>
  <si>
    <t>D/S-Clark Field</t>
  </si>
  <si>
    <t>GV-King Rd (Schmidt)</t>
  </si>
  <si>
    <t>R/W - Forfeit</t>
  </si>
  <si>
    <t>D27 Umpires</t>
  </si>
  <si>
    <t>Exton-Ship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</si>
</sst>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mm/dd/yyyy"/>
    <numFmt numFmtId="166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8" fontId="0" fillId="7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quotePrefix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8" fontId="0" fillId="8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5" fontId="0" fillId="9" borderId="1" xfId="0" applyNumberFormat="1" applyFill="1" applyBorder="1" applyAlignment="1">
      <alignment horizontal="center" vertical="center"/>
    </xf>
    <xf numFmtId="18" fontId="0" fillId="9" borderId="1" xfId="0" applyNumberForma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164" fontId="0" fillId="10" borderId="1" xfId="0" applyNumberFormat="1" applyFill="1" applyBorder="1" applyAlignment="1">
      <alignment horizontal="center" vertical="center" wrapText="1"/>
    </xf>
    <xf numFmtId="165" fontId="0" fillId="10" borderId="1" xfId="0" applyNumberFormat="1" applyFill="1" applyBorder="1" applyAlignment="1">
      <alignment horizontal="center" vertical="center" wrapText="1"/>
    </xf>
    <xf numFmtId="18" fontId="0" fillId="10" borderId="1" xfId="0" applyNumberForma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164" fontId="0" fillId="12" borderId="1" xfId="0" applyNumberFormat="1" applyFill="1" applyBorder="1" applyAlignment="1">
      <alignment horizontal="center" vertical="center"/>
    </xf>
    <xf numFmtId="165" fontId="0" fillId="12" borderId="1" xfId="0" applyNumberFormat="1" applyFill="1" applyBorder="1" applyAlignment="1">
      <alignment horizontal="center" vertical="center"/>
    </xf>
    <xf numFmtId="18" fontId="0" fillId="12" borderId="1" xfId="0" applyNumberFormat="1" applyFill="1" applyBorder="1" applyAlignment="1">
      <alignment horizontal="center" vertical="center"/>
    </xf>
    <xf numFmtId="18" fontId="0" fillId="12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77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8012D-6AC3-4DC7-AD3A-9CDA3710611C}">
  <sheetPr>
    <pageSetUpPr fitToPage="1"/>
  </sheetPr>
  <dimension ref="A1:CA35"/>
  <sheetViews>
    <sheetView tabSelected="1" zoomScale="90" zoomScaleNormal="90" workbookViewId="0">
      <pane xSplit="28" ySplit="3" topLeftCell="AC4" activePane="bottomRight" state="frozen"/>
      <selection pane="topRight" activeCell="Y1" sqref="Y1"/>
      <selection pane="bottomLeft" activeCell="A3" sqref="A3"/>
      <selection pane="bottomRight" activeCell="H25" sqref="H25"/>
    </sheetView>
  </sheetViews>
  <sheetFormatPr defaultColWidth="9.140625" defaultRowHeight="15" x14ac:dyDescent="0.25"/>
  <cols>
    <col min="1" max="1" width="4.42578125" style="1" bestFit="1" customWidth="1"/>
    <col min="2" max="2" width="11.28515625" style="1" bestFit="1" customWidth="1"/>
    <col min="3" max="3" width="6.7109375" style="1" bestFit="1" customWidth="1"/>
    <col min="4" max="4" width="5.7109375" style="1" customWidth="1"/>
    <col min="5" max="5" width="12.7109375" style="1" customWidth="1"/>
    <col min="6" max="6" width="10.7109375" style="1" customWidth="1"/>
    <col min="7" max="7" width="1.7109375" style="1" customWidth="1"/>
    <col min="8" max="8" width="18.7109375" style="1" customWidth="1"/>
    <col min="9" max="9" width="5.85546875" style="1" bestFit="1" customWidth="1"/>
    <col min="10" max="10" width="5.85546875" style="1" customWidth="1"/>
    <col min="11" max="11" width="18.7109375" style="1" customWidth="1"/>
    <col min="12" max="12" width="5.85546875" style="1" bestFit="1" customWidth="1"/>
    <col min="13" max="13" width="18.7109375" style="1" customWidth="1"/>
    <col min="14" max="14" width="14.7109375" style="1" customWidth="1"/>
    <col min="15" max="15" width="4.7109375" style="1" customWidth="1"/>
    <col min="16" max="17" width="4.7109375" style="1" hidden="1" customWidth="1"/>
    <col min="18" max="18" width="6.7109375" style="1" hidden="1" customWidth="1"/>
    <col min="19" max="19" width="18.7109375" style="1" customWidth="1"/>
    <col min="20" max="20" width="3.7109375" style="1" customWidth="1"/>
    <col min="21" max="21" width="5.7109375" style="1" customWidth="1"/>
    <col min="22" max="23" width="3.7109375" style="1" customWidth="1"/>
    <col min="24" max="24" width="3.7109375" style="1" hidden="1" customWidth="1"/>
    <col min="25" max="25" width="5.7109375" style="1" customWidth="1"/>
    <col min="26" max="26" width="4.7109375" style="1" customWidth="1"/>
    <col min="27" max="27" width="5.7109375" style="1" hidden="1" customWidth="1"/>
    <col min="28" max="29" width="4.7109375" style="1" hidden="1" customWidth="1"/>
    <col min="30" max="30" width="5.42578125" style="33" hidden="1" customWidth="1"/>
    <col min="31" max="31" width="4.7109375" style="1" hidden="1" customWidth="1"/>
    <col min="32" max="32" width="17" style="1" hidden="1" customWidth="1"/>
    <col min="33" max="33" width="18.5703125" style="1" hidden="1" customWidth="1"/>
    <col min="34" max="34" width="4.42578125" style="1" hidden="1" customWidth="1"/>
    <col min="35" max="35" width="4.7109375" style="1" hidden="1" customWidth="1"/>
    <col min="36" max="77" width="2.7109375" style="1" hidden="1" customWidth="1"/>
    <col min="78" max="79" width="9.140625" style="1" hidden="1" customWidth="1"/>
    <col min="80" max="16384" width="9.140625" style="1"/>
  </cols>
  <sheetData>
    <row r="1" spans="1:78" s="7" customFormat="1" ht="30" customHeight="1" thickBot="1" x14ac:dyDescent="0.3">
      <c r="B1" s="34" t="s">
        <v>57</v>
      </c>
      <c r="C1" s="50" t="s">
        <v>49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S1" s="63" t="s">
        <v>22</v>
      </c>
      <c r="T1" s="64"/>
      <c r="U1" s="64"/>
      <c r="V1" s="64"/>
      <c r="W1" s="64"/>
      <c r="X1" s="64"/>
      <c r="Y1" s="64"/>
      <c r="Z1" s="65"/>
      <c r="AD1" s="32"/>
      <c r="AJ1" s="60" t="str">
        <f>+S4</f>
        <v>Chester Valley</v>
      </c>
      <c r="AK1" s="60"/>
      <c r="AL1" s="60"/>
      <c r="AM1" s="60"/>
      <c r="AN1" s="60"/>
      <c r="AO1" s="60"/>
      <c r="AP1" s="60"/>
      <c r="AQ1" s="57" t="str">
        <f>+S5</f>
        <v>Devon/Strafford</v>
      </c>
      <c r="AR1" s="57"/>
      <c r="AS1" s="57"/>
      <c r="AT1" s="57"/>
      <c r="AU1" s="57"/>
      <c r="AV1" s="57"/>
      <c r="AW1" s="57"/>
      <c r="AX1" s="61" t="str">
        <f>+S6</f>
        <v>Great Valley</v>
      </c>
      <c r="AY1" s="61"/>
      <c r="AZ1" s="61"/>
      <c r="BA1" s="61"/>
      <c r="BB1" s="61"/>
      <c r="BC1" s="61"/>
      <c r="BD1" s="61"/>
      <c r="BE1" s="62" t="str">
        <f>+S7</f>
        <v>Lower Perk</v>
      </c>
      <c r="BF1" s="62"/>
      <c r="BG1" s="62"/>
      <c r="BH1" s="62"/>
      <c r="BI1" s="62"/>
      <c r="BJ1" s="62"/>
      <c r="BK1" s="62"/>
      <c r="BL1" s="60" t="str">
        <f>+S8</f>
        <v>R/W - Forfeit</v>
      </c>
      <c r="BM1" s="60"/>
      <c r="BN1" s="60"/>
      <c r="BO1" s="60"/>
      <c r="BP1" s="60"/>
      <c r="BQ1" s="60"/>
      <c r="BR1" s="60"/>
      <c r="BS1" s="57" t="str">
        <f>+S9</f>
        <v>Upper Providence</v>
      </c>
      <c r="BT1" s="57"/>
      <c r="BU1" s="57"/>
      <c r="BV1" s="57"/>
      <c r="BW1" s="57"/>
      <c r="BX1" s="57"/>
      <c r="BY1" s="57"/>
    </row>
    <row r="2" spans="1:78" s="7" customFormat="1" ht="30" customHeight="1" thickBot="1" x14ac:dyDescent="0.3"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  <c r="S2" s="66"/>
      <c r="T2" s="67"/>
      <c r="U2" s="67"/>
      <c r="V2" s="67"/>
      <c r="W2" s="67"/>
      <c r="X2" s="67"/>
      <c r="Y2" s="67"/>
      <c r="Z2" s="68"/>
      <c r="AD2" s="32"/>
      <c r="AJ2" s="9"/>
      <c r="AK2" s="9"/>
      <c r="AL2" s="9"/>
      <c r="AM2" s="9"/>
      <c r="AN2" s="9"/>
      <c r="AO2" s="9"/>
      <c r="AP2" s="9"/>
      <c r="AQ2" s="8"/>
      <c r="AR2" s="8"/>
      <c r="AS2" s="8"/>
      <c r="AT2" s="8"/>
      <c r="AU2" s="8"/>
      <c r="AV2" s="8"/>
      <c r="AW2" s="8"/>
      <c r="AX2" s="10"/>
      <c r="AY2" s="10"/>
      <c r="AZ2" s="10"/>
      <c r="BA2" s="10"/>
      <c r="BB2" s="10"/>
      <c r="BC2" s="10"/>
      <c r="BD2" s="10"/>
      <c r="BE2" s="11"/>
      <c r="BF2" s="11"/>
      <c r="BG2" s="11"/>
      <c r="BH2" s="11"/>
      <c r="BI2" s="11"/>
      <c r="BJ2" s="11"/>
      <c r="BK2" s="11"/>
      <c r="BL2" s="9"/>
      <c r="BM2" s="9"/>
      <c r="BN2" s="9"/>
      <c r="BO2" s="9"/>
      <c r="BP2" s="9"/>
      <c r="BQ2" s="9"/>
      <c r="BR2" s="9"/>
      <c r="BS2" s="8"/>
      <c r="BT2" s="8"/>
      <c r="BU2" s="8"/>
      <c r="BV2" s="8"/>
      <c r="BW2" s="8"/>
      <c r="BX2" s="8"/>
      <c r="BY2" s="8"/>
    </row>
    <row r="3" spans="1:78" s="7" customFormat="1" x14ac:dyDescent="0.25">
      <c r="B3" s="2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/>
      <c r="H3" s="31" t="s">
        <v>5</v>
      </c>
      <c r="I3" s="31" t="s">
        <v>6</v>
      </c>
      <c r="J3" s="31"/>
      <c r="K3" s="31" t="s">
        <v>7</v>
      </c>
      <c r="L3" s="31" t="s">
        <v>6</v>
      </c>
      <c r="M3" s="31" t="s">
        <v>8</v>
      </c>
      <c r="N3" s="31" t="s">
        <v>9</v>
      </c>
      <c r="P3" s="7" t="s">
        <v>30</v>
      </c>
      <c r="Q3" s="7" t="s">
        <v>31</v>
      </c>
      <c r="S3" s="2" t="s">
        <v>11</v>
      </c>
      <c r="T3" s="2" t="s">
        <v>16</v>
      </c>
      <c r="U3" s="2" t="s">
        <v>20</v>
      </c>
      <c r="V3" s="2" t="s">
        <v>12</v>
      </c>
      <c r="W3" s="2" t="s">
        <v>13</v>
      </c>
      <c r="X3" s="2" t="s">
        <v>14</v>
      </c>
      <c r="Y3" s="18" t="s">
        <v>15</v>
      </c>
      <c r="Z3" s="2" t="s">
        <v>29</v>
      </c>
      <c r="AD3" s="32"/>
      <c r="AJ3" s="9" t="s">
        <v>16</v>
      </c>
      <c r="AK3" s="9" t="s">
        <v>18</v>
      </c>
      <c r="AL3" s="9" t="s">
        <v>19</v>
      </c>
      <c r="AM3" s="9" t="s">
        <v>12</v>
      </c>
      <c r="AN3" s="9" t="s">
        <v>13</v>
      </c>
      <c r="AO3" s="9" t="s">
        <v>14</v>
      </c>
      <c r="AP3" s="9" t="s">
        <v>29</v>
      </c>
      <c r="AQ3" s="8" t="str">
        <f t="shared" ref="AQ3:AV3" si="0">+AJ3</f>
        <v>G</v>
      </c>
      <c r="AR3" s="8" t="str">
        <f t="shared" si="0"/>
        <v>H</v>
      </c>
      <c r="AS3" s="8" t="str">
        <f t="shared" si="0"/>
        <v>A</v>
      </c>
      <c r="AT3" s="8" t="str">
        <f t="shared" si="0"/>
        <v>W</v>
      </c>
      <c r="AU3" s="8" t="str">
        <f t="shared" si="0"/>
        <v>L</v>
      </c>
      <c r="AV3" s="8" t="str">
        <f t="shared" si="0"/>
        <v>T</v>
      </c>
      <c r="AW3" s="8" t="s">
        <v>29</v>
      </c>
      <c r="AX3" s="10" t="str">
        <f t="shared" ref="AX3:BC3" si="1">+AQ3</f>
        <v>G</v>
      </c>
      <c r="AY3" s="10" t="str">
        <f t="shared" si="1"/>
        <v>H</v>
      </c>
      <c r="AZ3" s="10" t="str">
        <f t="shared" si="1"/>
        <v>A</v>
      </c>
      <c r="BA3" s="10" t="str">
        <f t="shared" si="1"/>
        <v>W</v>
      </c>
      <c r="BB3" s="10" t="str">
        <f t="shared" si="1"/>
        <v>L</v>
      </c>
      <c r="BC3" s="10" t="str">
        <f t="shared" si="1"/>
        <v>T</v>
      </c>
      <c r="BD3" s="10" t="s">
        <v>29</v>
      </c>
      <c r="BE3" s="11" t="str">
        <f t="shared" ref="BE3:BJ3" si="2">+AX3</f>
        <v>G</v>
      </c>
      <c r="BF3" s="11" t="str">
        <f t="shared" si="2"/>
        <v>H</v>
      </c>
      <c r="BG3" s="11" t="str">
        <f t="shared" si="2"/>
        <v>A</v>
      </c>
      <c r="BH3" s="11" t="str">
        <f t="shared" si="2"/>
        <v>W</v>
      </c>
      <c r="BI3" s="11" t="str">
        <f t="shared" si="2"/>
        <v>L</v>
      </c>
      <c r="BJ3" s="11" t="str">
        <f t="shared" si="2"/>
        <v>T</v>
      </c>
      <c r="BK3" s="11" t="s">
        <v>29</v>
      </c>
      <c r="BL3" s="9" t="str">
        <f t="shared" ref="BL3:BQ3" si="3">+BE3</f>
        <v>G</v>
      </c>
      <c r="BM3" s="9" t="str">
        <f t="shared" si="3"/>
        <v>H</v>
      </c>
      <c r="BN3" s="9" t="str">
        <f t="shared" si="3"/>
        <v>A</v>
      </c>
      <c r="BO3" s="9" t="str">
        <f t="shared" si="3"/>
        <v>W</v>
      </c>
      <c r="BP3" s="9" t="str">
        <f t="shared" si="3"/>
        <v>L</v>
      </c>
      <c r="BQ3" s="9" t="str">
        <f t="shared" si="3"/>
        <v>T</v>
      </c>
      <c r="BR3" s="9" t="s">
        <v>29</v>
      </c>
      <c r="BS3" s="8" t="str">
        <f t="shared" ref="BS3:BX3" si="4">+BL3</f>
        <v>G</v>
      </c>
      <c r="BT3" s="8" t="str">
        <f t="shared" si="4"/>
        <v>H</v>
      </c>
      <c r="BU3" s="8" t="str">
        <f t="shared" si="4"/>
        <v>A</v>
      </c>
      <c r="BV3" s="8" t="str">
        <f t="shared" si="4"/>
        <v>W</v>
      </c>
      <c r="BW3" s="8" t="str">
        <f t="shared" si="4"/>
        <v>L</v>
      </c>
      <c r="BX3" s="8" t="str">
        <f t="shared" si="4"/>
        <v>T</v>
      </c>
      <c r="BY3" s="8" t="s">
        <v>29</v>
      </c>
    </row>
    <row r="4" spans="1:78" x14ac:dyDescent="0.25">
      <c r="A4" s="3">
        <v>1</v>
      </c>
      <c r="B4" s="3" t="str">
        <f>_xlfn.CONCAT($B$1,"-",A4)</f>
        <v>BB-B910-1</v>
      </c>
      <c r="C4" s="3">
        <v>1</v>
      </c>
      <c r="D4" s="4">
        <f>+E4</f>
        <v>45116</v>
      </c>
      <c r="E4" s="5">
        <v>45116</v>
      </c>
      <c r="F4" s="6"/>
      <c r="G4" s="6"/>
      <c r="H4" s="43" t="str">
        <f t="shared" ref="H4:H18" si="5">VLOOKUP(P4,$AE$4:$AF$9,2,FALSE)</f>
        <v>R/W - Forfeit</v>
      </c>
      <c r="I4" s="3">
        <v>0</v>
      </c>
      <c r="J4" s="3" t="s">
        <v>21</v>
      </c>
      <c r="K4" s="3" t="str">
        <f t="shared" ref="K4:K18" si="6">VLOOKUP(Q4,$AE$4:$AF$9,2,FALSE)</f>
        <v>Lower Perk</v>
      </c>
      <c r="L4" s="3">
        <v>6</v>
      </c>
      <c r="M4" s="42" t="s">
        <v>28</v>
      </c>
      <c r="N4" s="3" t="s">
        <v>10</v>
      </c>
      <c r="P4" s="3">
        <v>4</v>
      </c>
      <c r="Q4" s="3">
        <v>1</v>
      </c>
      <c r="S4" s="3" t="s">
        <v>27</v>
      </c>
      <c r="T4" s="3">
        <f>+AJ20</f>
        <v>5</v>
      </c>
      <c r="U4" s="3">
        <f>COUNTIF(K$4:K$20,S4)</f>
        <v>3</v>
      </c>
      <c r="V4" s="3">
        <f>+AM20</f>
        <v>4</v>
      </c>
      <c r="W4" s="3">
        <f>+AN20</f>
        <v>1</v>
      </c>
      <c r="X4" s="3">
        <f>+AO20</f>
        <v>0</v>
      </c>
      <c r="Y4" s="3">
        <f t="shared" ref="Y4:Y9" si="7">+V4*2+X4</f>
        <v>8</v>
      </c>
      <c r="Z4" s="3">
        <f>+AP20</f>
        <v>38</v>
      </c>
      <c r="AA4" s="30">
        <f>+Y4+((200-Z4)/201)</f>
        <v>8.8059701492537314</v>
      </c>
      <c r="AB4" s="20">
        <f t="shared" ref="AB4:AB9" si="8">RANK(AA4,AA$4:AA$9)</f>
        <v>2</v>
      </c>
      <c r="AC4" s="20"/>
      <c r="AD4" s="33">
        <v>14.32</v>
      </c>
      <c r="AE4" s="20">
        <f t="shared" ref="AE4:AE9" si="9">RANK(AD4,AD$4:AD$9,1)</f>
        <v>5</v>
      </c>
      <c r="AF4" s="21" t="str">
        <f>+S4</f>
        <v>Chester Valley</v>
      </c>
      <c r="AG4" s="21" t="s">
        <v>42</v>
      </c>
      <c r="AH4" s="1">
        <f t="shared" ref="AH4:AH9" si="10">+COUNTIF(M$4:M$18,AG4)</f>
        <v>2</v>
      </c>
      <c r="AI4" s="1" t="s">
        <v>32</v>
      </c>
      <c r="AJ4" s="9">
        <f>IF(OR($H4=AJ$1,$K4=AJ$1),1,0)</f>
        <v>0</v>
      </c>
      <c r="AK4" s="9">
        <f>IF(AND(AJ4=1,$K4=AJ$1),1,0)</f>
        <v>0</v>
      </c>
      <c r="AL4" s="9">
        <f>IF(AND(AJ4=1,$H4=AJ$1),1,0)</f>
        <v>0</v>
      </c>
      <c r="AM4" s="9">
        <f>IF(OR(AND($H4=AJ$1,$I4&gt;$L4),AND($K4=AJ$1,$I4&lt;$L4)),1,0)</f>
        <v>0</v>
      </c>
      <c r="AN4" s="9">
        <f>IF(OR(AND($H4=AJ$1,$I4&lt;$L4),AND($K4=AJ$1,$I4&gt;$L4)),1,0)</f>
        <v>0</v>
      </c>
      <c r="AO4" s="9">
        <f t="shared" ref="AO4:AO15" si="11">IF(AND(AJ4=1,$I4+$L4&gt;0),1-SUM(AM4:AN4),0)</f>
        <v>0</v>
      </c>
      <c r="AP4" s="9">
        <f>IF(AJ4=1,IF($H4=AJ$1,$L4,$I4),0)</f>
        <v>0</v>
      </c>
      <c r="AQ4" s="8">
        <f>IF(OR($H4=AQ$1,$K4=AQ$1),1,0)</f>
        <v>0</v>
      </c>
      <c r="AR4" s="8">
        <f>IF(AND(AQ4=1,$K4=AQ$1),1,0)</f>
        <v>0</v>
      </c>
      <c r="AS4" s="8">
        <f>IF(AND(AQ4=1,$H4=AQ$1),1,0)</f>
        <v>0</v>
      </c>
      <c r="AT4" s="8">
        <f>IF(OR(AND($H4=AQ$1,$I4&gt;$L4),AND($K4=AQ$1,$I4&lt;$L4)),1,0)</f>
        <v>0</v>
      </c>
      <c r="AU4" s="8">
        <f>IF(OR(AND($H4=AQ$1,$I4&lt;$L4),AND($K4=AQ$1,$I4&gt;$L4)),1,0)</f>
        <v>0</v>
      </c>
      <c r="AV4" s="8">
        <f t="shared" ref="AV4:AV15" si="12">IF(AND(AQ4=1,$I4+$L4&gt;0),1-SUM(AT4:AU4),0)</f>
        <v>0</v>
      </c>
      <c r="AW4" s="8">
        <f>IF(AQ4=1,IF($H4=AQ$1,$L4,$I4),0)</f>
        <v>0</v>
      </c>
      <c r="AX4" s="10">
        <f>IF(OR($H4=AX$1,$K4=AX$1),1,0)</f>
        <v>0</v>
      </c>
      <c r="AY4" s="10">
        <f>IF(AND(AX4=1,$K4=AX$1),1,0)</f>
        <v>0</v>
      </c>
      <c r="AZ4" s="10">
        <f>IF(AND(AX4=1,$H4=AX$1),1,0)</f>
        <v>0</v>
      </c>
      <c r="BA4" s="10">
        <f>IF(OR(AND($H4=AX$1,$I4&gt;$L4),AND($K4=AX$1,$I4&lt;$L4)),1,0)</f>
        <v>0</v>
      </c>
      <c r="BB4" s="10">
        <f>IF(OR(AND($H4=AX$1,$I4&lt;$L4),AND($K4=AX$1,$I4&gt;$L4)),1,0)</f>
        <v>0</v>
      </c>
      <c r="BC4" s="10">
        <f t="shared" ref="BC4:BC15" si="13">IF(AND(AX4=1,$I4+$L4&gt;0),1-SUM(BA4:BB4),0)</f>
        <v>0</v>
      </c>
      <c r="BD4" s="10">
        <f>IF(AX4=1,IF($H4=AX$1,$L4,$I4),0)</f>
        <v>0</v>
      </c>
      <c r="BE4" s="11">
        <f>IF(OR($H4=BE$1,$K4=BE$1),1,0)</f>
        <v>1</v>
      </c>
      <c r="BF4" s="11">
        <f>IF(AND(BE4=1,$K4=BE$1),1,0)</f>
        <v>1</v>
      </c>
      <c r="BG4" s="11">
        <f>IF(AND(BE4=1,$H4=BE$1),1,0)</f>
        <v>0</v>
      </c>
      <c r="BH4" s="11">
        <f>IF(OR(AND($H4=BE$1,$I4&gt;$L4),AND($K4=BE$1,$I4&lt;$L4)),1,0)</f>
        <v>1</v>
      </c>
      <c r="BI4" s="11">
        <f>IF(OR(AND($H4=BE$1,$I4&lt;$L4),AND($K4=BE$1,$I4&gt;$L4)),1,0)</f>
        <v>0</v>
      </c>
      <c r="BJ4" s="11">
        <f t="shared" ref="BJ4:BJ15" si="14">IF(AND(BE4=1,$I4+$L4&gt;0),1-SUM(BH4:BI4),0)</f>
        <v>0</v>
      </c>
      <c r="BK4" s="11">
        <f>IF(BE4=1,IF($H4=BE$1,$L4,$I4),0)</f>
        <v>0</v>
      </c>
      <c r="BL4" s="9">
        <f>IF(OR($H4=BL$1,$K4=BL$1),1,0)</f>
        <v>1</v>
      </c>
      <c r="BM4" s="9">
        <f>IF(AND(BL4=1,$K4=BL$1),1,0)</f>
        <v>0</v>
      </c>
      <c r="BN4" s="9">
        <f>IF(AND(BL4=1,$H4=BL$1),1,0)</f>
        <v>1</v>
      </c>
      <c r="BO4" s="9">
        <f>IF(OR(AND($H4=BL$1,$I4&gt;$L4),AND($K4=BL$1,$I4&lt;$L4)),1,0)</f>
        <v>0</v>
      </c>
      <c r="BP4" s="9">
        <f>IF(OR(AND($H4=BL$1,$I4&lt;$L4),AND($K4=BL$1,$I4&gt;$L4)),1,0)</f>
        <v>1</v>
      </c>
      <c r="BQ4" s="9">
        <f t="shared" ref="BQ4:BQ15" si="15">IF(AND(BL4=1,$I4+$L4&gt;0),1-SUM(BO4:BP4),0)</f>
        <v>0</v>
      </c>
      <c r="BR4" s="9">
        <f>IF(BL4=1,IF($H4=BL$1,$L4,$I4),0)</f>
        <v>6</v>
      </c>
      <c r="BS4" s="8">
        <f>IF(OR($H4=BS$1,$K4=BS$1),1,0)</f>
        <v>0</v>
      </c>
      <c r="BT4" s="8">
        <f>IF(AND(BS4=1,$K4=BS$1),1,0)</f>
        <v>0</v>
      </c>
      <c r="BU4" s="8">
        <f>IF(AND(BS4=1,$H4=BS$1),1,0)</f>
        <v>0</v>
      </c>
      <c r="BV4" s="8">
        <f>IF(OR(AND($H4=BS$1,$I4&gt;$L4),AND($K4=BS$1,$I4&lt;$L4)),1,0)</f>
        <v>0</v>
      </c>
      <c r="BW4" s="8">
        <f>IF(OR(AND($H4=BS$1,$I4&lt;$L4),AND($K4=BS$1,$I4&gt;$L4)),1,0)</f>
        <v>0</v>
      </c>
      <c r="BX4" s="8">
        <f t="shared" ref="BX4:BX15" si="16">IF(AND(BS4=1,$I4+$L4&gt;0),1-SUM(BV4:BW4),0)</f>
        <v>0</v>
      </c>
      <c r="BY4" s="8">
        <f>IF(BS4=1,IF($H4=BS$1,$L4,$I4),0)</f>
        <v>0</v>
      </c>
      <c r="BZ4" s="1">
        <f>+AJ4+AQ4+AX4+BE4+BL4+BS4</f>
        <v>2</v>
      </c>
    </row>
    <row r="5" spans="1:78" x14ac:dyDescent="0.25">
      <c r="A5" s="3">
        <f>+A4+1</f>
        <v>2</v>
      </c>
      <c r="B5" s="3" t="str">
        <f t="shared" ref="B5" si="17">_xlfn.CONCAT($B$1,"-",A5)</f>
        <v>BB-B910-2</v>
      </c>
      <c r="C5" s="3">
        <v>1</v>
      </c>
      <c r="D5" s="45">
        <f>+E5</f>
        <v>45122</v>
      </c>
      <c r="E5" s="46">
        <v>45122</v>
      </c>
      <c r="F5" s="47">
        <v>0.39583333333333331</v>
      </c>
      <c r="G5" s="6"/>
      <c r="H5" s="3" t="str">
        <f t="shared" si="5"/>
        <v>Devon/Strafford</v>
      </c>
      <c r="I5" s="3">
        <v>5</v>
      </c>
      <c r="J5" s="3" t="s">
        <v>21</v>
      </c>
      <c r="K5" s="3" t="str">
        <f t="shared" si="6"/>
        <v>Chester Valley</v>
      </c>
      <c r="L5" s="3">
        <v>15</v>
      </c>
      <c r="M5" s="3" t="s">
        <v>42</v>
      </c>
      <c r="N5" s="3" t="s">
        <v>10</v>
      </c>
      <c r="P5" s="3">
        <v>3</v>
      </c>
      <c r="Q5" s="3">
        <v>5</v>
      </c>
      <c r="S5" s="3" t="s">
        <v>45</v>
      </c>
      <c r="T5" s="3">
        <f>+AQ20</f>
        <v>5</v>
      </c>
      <c r="U5" s="3">
        <f>COUNTIF(K$4:K$20,S5)</f>
        <v>2</v>
      </c>
      <c r="V5" s="3">
        <f>+AT20</f>
        <v>2</v>
      </c>
      <c r="W5" s="3">
        <f>+AU20</f>
        <v>3</v>
      </c>
      <c r="X5" s="3">
        <f>+AV20</f>
        <v>0</v>
      </c>
      <c r="Y5" s="3">
        <f t="shared" si="7"/>
        <v>4</v>
      </c>
      <c r="Z5" s="3">
        <f>+AW20</f>
        <v>56</v>
      </c>
      <c r="AA5" s="30">
        <f t="shared" ref="AA5:AA9" si="18">+Y5+((200-Z5)/201)</f>
        <v>4.7164179104477615</v>
      </c>
      <c r="AB5" s="20">
        <f t="shared" si="8"/>
        <v>5</v>
      </c>
      <c r="AC5" s="20"/>
      <c r="AD5" s="33">
        <v>7.11</v>
      </c>
      <c r="AE5" s="20">
        <f t="shared" si="9"/>
        <v>3</v>
      </c>
      <c r="AF5" s="21" t="str">
        <f t="shared" ref="AF5:AF9" si="19">+S5</f>
        <v>Devon/Strafford</v>
      </c>
      <c r="AG5" s="41" t="s">
        <v>58</v>
      </c>
      <c r="AH5" s="1">
        <f t="shared" si="10"/>
        <v>2</v>
      </c>
      <c r="AI5" s="1" t="s">
        <v>32</v>
      </c>
      <c r="AJ5" s="9">
        <f t="shared" ref="AJ5:AJ18" si="20">IF(OR($H5=AJ$1,$K5=AJ$1),1,0)</f>
        <v>1</v>
      </c>
      <c r="AK5" s="9">
        <f t="shared" ref="AK5:AK15" si="21">IF(AND(AJ5=1,$K5=AJ$1),1,0)</f>
        <v>1</v>
      </c>
      <c r="AL5" s="9">
        <f t="shared" ref="AL5:AL12" si="22">IF(AND(AJ5=1,$H5=AJ$1),1,0)</f>
        <v>0</v>
      </c>
      <c r="AM5" s="9">
        <f t="shared" ref="AM5:AM12" si="23">IF(OR(AND($H5=AJ$1,$I5&gt;$L5),AND($K5=AJ$1,$I5&lt;$L5)),1,0)</f>
        <v>1</v>
      </c>
      <c r="AN5" s="9">
        <f t="shared" ref="AN5:AN12" si="24">IF(OR(AND($H5=AJ$1,$I5&lt;$L5),AND($K5=AJ$1,$I5&gt;$L5)),1,0)</f>
        <v>0</v>
      </c>
      <c r="AO5" s="9">
        <f t="shared" si="11"/>
        <v>0</v>
      </c>
      <c r="AP5" s="9">
        <f t="shared" ref="AP5:AP15" si="25">IF(AJ5=1,IF($H5=AJ$1,$L5,$I5),0)</f>
        <v>5</v>
      </c>
      <c r="AQ5" s="8">
        <f t="shared" ref="AQ5:AQ18" si="26">IF(OR($H5=AQ$1,$K5=AQ$1),1,0)</f>
        <v>1</v>
      </c>
      <c r="AR5" s="8">
        <f t="shared" ref="AR5:AR15" si="27">IF(AND(AQ5=1,$K5=AQ$1),1,0)</f>
        <v>0</v>
      </c>
      <c r="AS5" s="8">
        <f t="shared" ref="AS5:AS12" si="28">IF(AND(AQ5=1,$H5=AQ$1),1,0)</f>
        <v>1</v>
      </c>
      <c r="AT5" s="8">
        <f t="shared" ref="AT5:AT12" si="29">IF(OR(AND($H5=AQ$1,$I5&gt;$L5),AND($K5=AQ$1,$I5&lt;$L5)),1,0)</f>
        <v>0</v>
      </c>
      <c r="AU5" s="8">
        <f t="shared" ref="AU5:AU12" si="30">IF(OR(AND($H5=AQ$1,$I5&lt;$L5),AND($K5=AQ$1,$I5&gt;$L5)),1,0)</f>
        <v>1</v>
      </c>
      <c r="AV5" s="8">
        <f t="shared" si="12"/>
        <v>0</v>
      </c>
      <c r="AW5" s="8">
        <f t="shared" ref="AW5:AW15" si="31">IF(AQ5=1,IF($H5=AQ$1,$L5,$I5),0)</f>
        <v>15</v>
      </c>
      <c r="AX5" s="10">
        <f t="shared" ref="AX5:AX18" si="32">IF(OR($H5=AX$1,$K5=AX$1),1,0)</f>
        <v>0</v>
      </c>
      <c r="AY5" s="10">
        <f t="shared" ref="AY5:AY15" si="33">IF(AND(AX5=1,$K5=AX$1),1,0)</f>
        <v>0</v>
      </c>
      <c r="AZ5" s="10">
        <f t="shared" ref="AZ5:AZ12" si="34">IF(AND(AX5=1,$H5=AX$1),1,0)</f>
        <v>0</v>
      </c>
      <c r="BA5" s="10">
        <f t="shared" ref="BA5:BA12" si="35">IF(OR(AND($H5=AX$1,$I5&gt;$L5),AND($K5=AX$1,$I5&lt;$L5)),1,0)</f>
        <v>0</v>
      </c>
      <c r="BB5" s="10">
        <f t="shared" ref="BB5:BB12" si="36">IF(OR(AND($H5=AX$1,$I5&lt;$L5),AND($K5=AX$1,$I5&gt;$L5)),1,0)</f>
        <v>0</v>
      </c>
      <c r="BC5" s="10">
        <f t="shared" si="13"/>
        <v>0</v>
      </c>
      <c r="BD5" s="10">
        <f t="shared" ref="BD5:BD15" si="37">IF(AX5=1,IF($H5=AX$1,$L5,$I5),0)</f>
        <v>0</v>
      </c>
      <c r="BE5" s="11">
        <f t="shared" ref="BE5:BE18" si="38">IF(OR($H5=BE$1,$K5=BE$1),1,0)</f>
        <v>0</v>
      </c>
      <c r="BF5" s="11">
        <f t="shared" ref="BF5:BF15" si="39">IF(AND(BE5=1,$K5=BE$1),1,0)</f>
        <v>0</v>
      </c>
      <c r="BG5" s="11">
        <f t="shared" ref="BG5:BG12" si="40">IF(AND(BE5=1,$H5=BE$1),1,0)</f>
        <v>0</v>
      </c>
      <c r="BH5" s="11">
        <f t="shared" ref="BH5:BH12" si="41">IF(OR(AND($H5=BE$1,$I5&gt;$L5),AND($K5=BE$1,$I5&lt;$L5)),1,0)</f>
        <v>0</v>
      </c>
      <c r="BI5" s="11">
        <f t="shared" ref="BI5:BI12" si="42">IF(OR(AND($H5=BE$1,$I5&lt;$L5),AND($K5=BE$1,$I5&gt;$L5)),1,0)</f>
        <v>0</v>
      </c>
      <c r="BJ5" s="11">
        <f t="shared" si="14"/>
        <v>0</v>
      </c>
      <c r="BK5" s="11">
        <f t="shared" ref="BK5:BK15" si="43">IF(BE5=1,IF($H5=BE$1,$L5,$I5),0)</f>
        <v>0</v>
      </c>
      <c r="BL5" s="9">
        <f t="shared" ref="BL5:BL18" si="44">IF(OR($H5=BL$1,$K5=BL$1),1,0)</f>
        <v>0</v>
      </c>
      <c r="BM5" s="9">
        <f t="shared" ref="BM5:BM15" si="45">IF(AND(BL5=1,$K5=BL$1),1,0)</f>
        <v>0</v>
      </c>
      <c r="BN5" s="9">
        <f t="shared" ref="BN5:BN12" si="46">IF(AND(BL5=1,$H5=BL$1),1,0)</f>
        <v>0</v>
      </c>
      <c r="BO5" s="9">
        <f t="shared" ref="BO5:BO12" si="47">IF(OR(AND($H5=BL$1,$I5&gt;$L5),AND($K5=BL$1,$I5&lt;$L5)),1,0)</f>
        <v>0</v>
      </c>
      <c r="BP5" s="9">
        <f t="shared" ref="BP5:BP12" si="48">IF(OR(AND($H5=BL$1,$I5&lt;$L5),AND($K5=BL$1,$I5&gt;$L5)),1,0)</f>
        <v>0</v>
      </c>
      <c r="BQ5" s="9">
        <f t="shared" si="15"/>
        <v>0</v>
      </c>
      <c r="BR5" s="9">
        <f t="shared" ref="BR5:BR15" si="49">IF(BL5=1,IF($H5=BL$1,$L5,$I5),0)</f>
        <v>0</v>
      </c>
      <c r="BS5" s="8">
        <f t="shared" ref="BS5:BS18" si="50">IF(OR($H5=BS$1,$K5=BS$1),1,0)</f>
        <v>0</v>
      </c>
      <c r="BT5" s="8">
        <f t="shared" ref="BT5:BT15" si="51">IF(AND(BS5=1,$K5=BS$1),1,0)</f>
        <v>0</v>
      </c>
      <c r="BU5" s="8">
        <f t="shared" ref="BU5:BU12" si="52">IF(AND(BS5=1,$H5=BS$1),1,0)</f>
        <v>0</v>
      </c>
      <c r="BV5" s="8">
        <f t="shared" ref="BV5:BV12" si="53">IF(OR(AND($H5=BS$1,$I5&gt;$L5),AND($K5=BS$1,$I5&lt;$L5)),1,0)</f>
        <v>0</v>
      </c>
      <c r="BW5" s="8">
        <f t="shared" ref="BW5:BW12" si="54">IF(OR(AND($H5=BS$1,$I5&lt;$L5),AND($K5=BS$1,$I5&gt;$L5)),1,0)</f>
        <v>0</v>
      </c>
      <c r="BX5" s="8">
        <f t="shared" si="16"/>
        <v>0</v>
      </c>
      <c r="BY5" s="8">
        <f t="shared" ref="BY5:BY15" si="55">IF(BS5=1,IF($H5=BS$1,$L5,$I5),0)</f>
        <v>0</v>
      </c>
      <c r="BZ5" s="1">
        <f t="shared" ref="BZ5:BZ18" si="56">+AJ5+AQ5+AX5+BE5+BL5+BS5</f>
        <v>2</v>
      </c>
    </row>
    <row r="6" spans="1:78" x14ac:dyDescent="0.25">
      <c r="A6" s="3">
        <f t="shared" ref="A6:A18" si="57">+A5+1</f>
        <v>3</v>
      </c>
      <c r="B6" s="3" t="str">
        <f t="shared" ref="B6:B18" si="58">_xlfn.CONCAT($B$1,"-",A6)</f>
        <v>BB-B910-3</v>
      </c>
      <c r="C6" s="3">
        <v>1</v>
      </c>
      <c r="D6" s="45">
        <f t="shared" ref="D6:D7" si="59">+E6</f>
        <v>45122</v>
      </c>
      <c r="E6" s="46">
        <v>45122</v>
      </c>
      <c r="F6" s="47">
        <v>0.39583333333333331</v>
      </c>
      <c r="G6" s="6"/>
      <c r="H6" s="3" t="str">
        <f t="shared" si="5"/>
        <v>Great Valley</v>
      </c>
      <c r="I6" s="3">
        <v>6</v>
      </c>
      <c r="J6" s="3" t="s">
        <v>21</v>
      </c>
      <c r="K6" s="3" t="str">
        <f t="shared" si="6"/>
        <v>Upper Providence</v>
      </c>
      <c r="L6" s="3">
        <v>16</v>
      </c>
      <c r="M6" s="3" t="s">
        <v>48</v>
      </c>
      <c r="N6" s="3" t="s">
        <v>10</v>
      </c>
      <c r="P6" s="3">
        <v>6</v>
      </c>
      <c r="Q6" s="3">
        <v>2</v>
      </c>
      <c r="S6" s="3" t="s">
        <v>41</v>
      </c>
      <c r="T6" s="3">
        <f>+AX20</f>
        <v>5</v>
      </c>
      <c r="U6" s="3">
        <f>COUNTIF(K$4:K$20,S6)+2</f>
        <v>5</v>
      </c>
      <c r="V6" s="3">
        <f>+BA20</f>
        <v>2</v>
      </c>
      <c r="W6" s="3">
        <f>+BB20</f>
        <v>3</v>
      </c>
      <c r="X6" s="3">
        <f>+BC20</f>
        <v>0</v>
      </c>
      <c r="Y6" s="3">
        <f t="shared" si="7"/>
        <v>4</v>
      </c>
      <c r="Z6" s="3">
        <f>+BD20</f>
        <v>55</v>
      </c>
      <c r="AA6" s="30">
        <f t="shared" si="18"/>
        <v>4.721393034825871</v>
      </c>
      <c r="AB6" s="20">
        <f t="shared" si="8"/>
        <v>4</v>
      </c>
      <c r="AC6" s="20"/>
      <c r="AD6" s="33">
        <v>15.32</v>
      </c>
      <c r="AE6" s="20">
        <f t="shared" si="9"/>
        <v>6</v>
      </c>
      <c r="AF6" s="21" t="str">
        <f t="shared" si="19"/>
        <v>Great Valley</v>
      </c>
      <c r="AG6" s="21" t="s">
        <v>43</v>
      </c>
      <c r="AH6" s="1">
        <f t="shared" si="10"/>
        <v>1</v>
      </c>
      <c r="AI6" s="1" t="s">
        <v>32</v>
      </c>
      <c r="AJ6" s="9">
        <f t="shared" si="20"/>
        <v>0</v>
      </c>
      <c r="AK6" s="9">
        <f t="shared" si="21"/>
        <v>0</v>
      </c>
      <c r="AL6" s="9">
        <f t="shared" si="22"/>
        <v>0</v>
      </c>
      <c r="AM6" s="9">
        <f t="shared" si="23"/>
        <v>0</v>
      </c>
      <c r="AN6" s="9">
        <f t="shared" si="24"/>
        <v>0</v>
      </c>
      <c r="AO6" s="9">
        <f t="shared" si="11"/>
        <v>0</v>
      </c>
      <c r="AP6" s="9">
        <f t="shared" si="25"/>
        <v>0</v>
      </c>
      <c r="AQ6" s="8">
        <f t="shared" si="26"/>
        <v>0</v>
      </c>
      <c r="AR6" s="8">
        <f t="shared" si="27"/>
        <v>0</v>
      </c>
      <c r="AS6" s="8">
        <f t="shared" si="28"/>
        <v>0</v>
      </c>
      <c r="AT6" s="8">
        <f t="shared" si="29"/>
        <v>0</v>
      </c>
      <c r="AU6" s="8">
        <f t="shared" si="30"/>
        <v>0</v>
      </c>
      <c r="AV6" s="8">
        <f t="shared" si="12"/>
        <v>0</v>
      </c>
      <c r="AW6" s="8">
        <f t="shared" si="31"/>
        <v>0</v>
      </c>
      <c r="AX6" s="10">
        <f t="shared" si="32"/>
        <v>1</v>
      </c>
      <c r="AY6" s="10">
        <f t="shared" si="33"/>
        <v>0</v>
      </c>
      <c r="AZ6" s="10">
        <f t="shared" si="34"/>
        <v>1</v>
      </c>
      <c r="BA6" s="10">
        <f t="shared" si="35"/>
        <v>0</v>
      </c>
      <c r="BB6" s="10">
        <f t="shared" si="36"/>
        <v>1</v>
      </c>
      <c r="BC6" s="10">
        <f t="shared" si="13"/>
        <v>0</v>
      </c>
      <c r="BD6" s="10">
        <f t="shared" si="37"/>
        <v>16</v>
      </c>
      <c r="BE6" s="11">
        <f t="shared" si="38"/>
        <v>0</v>
      </c>
      <c r="BF6" s="11">
        <f t="shared" si="39"/>
        <v>0</v>
      </c>
      <c r="BG6" s="11">
        <f t="shared" si="40"/>
        <v>0</v>
      </c>
      <c r="BH6" s="11">
        <f t="shared" si="41"/>
        <v>0</v>
      </c>
      <c r="BI6" s="11">
        <f t="shared" si="42"/>
        <v>0</v>
      </c>
      <c r="BJ6" s="11">
        <f t="shared" si="14"/>
        <v>0</v>
      </c>
      <c r="BK6" s="11">
        <f t="shared" si="43"/>
        <v>0</v>
      </c>
      <c r="BL6" s="9">
        <f t="shared" si="44"/>
        <v>0</v>
      </c>
      <c r="BM6" s="9">
        <f t="shared" si="45"/>
        <v>0</v>
      </c>
      <c r="BN6" s="9">
        <f t="shared" si="46"/>
        <v>0</v>
      </c>
      <c r="BO6" s="9">
        <f t="shared" si="47"/>
        <v>0</v>
      </c>
      <c r="BP6" s="9">
        <f t="shared" si="48"/>
        <v>0</v>
      </c>
      <c r="BQ6" s="9">
        <f t="shared" si="15"/>
        <v>0</v>
      </c>
      <c r="BR6" s="9">
        <f t="shared" si="49"/>
        <v>0</v>
      </c>
      <c r="BS6" s="8">
        <f t="shared" si="50"/>
        <v>1</v>
      </c>
      <c r="BT6" s="8">
        <f t="shared" si="51"/>
        <v>1</v>
      </c>
      <c r="BU6" s="8">
        <f t="shared" si="52"/>
        <v>0</v>
      </c>
      <c r="BV6" s="8">
        <f t="shared" si="53"/>
        <v>1</v>
      </c>
      <c r="BW6" s="8">
        <f t="shared" si="54"/>
        <v>0</v>
      </c>
      <c r="BX6" s="8">
        <f t="shared" si="16"/>
        <v>0</v>
      </c>
      <c r="BY6" s="8">
        <f t="shared" si="55"/>
        <v>6</v>
      </c>
      <c r="BZ6" s="1">
        <f t="shared" si="56"/>
        <v>2</v>
      </c>
    </row>
    <row r="7" spans="1:78" x14ac:dyDescent="0.25">
      <c r="A7" s="12">
        <f t="shared" si="57"/>
        <v>4</v>
      </c>
      <c r="B7" s="12" t="str">
        <f t="shared" si="58"/>
        <v>BB-B910-4</v>
      </c>
      <c r="C7" s="12">
        <v>2</v>
      </c>
      <c r="D7" s="13">
        <f t="shared" si="59"/>
        <v>45117</v>
      </c>
      <c r="E7" s="14">
        <v>45117</v>
      </c>
      <c r="F7" s="15">
        <v>0.79166666666666663</v>
      </c>
      <c r="G7" s="15"/>
      <c r="H7" s="12" t="str">
        <f t="shared" si="5"/>
        <v>Upper Providence</v>
      </c>
      <c r="I7" s="12">
        <v>18</v>
      </c>
      <c r="J7" s="12" t="s">
        <v>21</v>
      </c>
      <c r="K7" s="12" t="str">
        <f t="shared" si="6"/>
        <v>Lower Perk</v>
      </c>
      <c r="L7" s="12">
        <v>11</v>
      </c>
      <c r="M7" s="12" t="s">
        <v>44</v>
      </c>
      <c r="N7" s="12" t="s">
        <v>10</v>
      </c>
      <c r="P7" s="12">
        <v>2</v>
      </c>
      <c r="Q7" s="12">
        <v>1</v>
      </c>
      <c r="S7" s="3" t="s">
        <v>46</v>
      </c>
      <c r="T7" s="3">
        <f>+BE20</f>
        <v>5</v>
      </c>
      <c r="U7" s="3">
        <f>COUNTIF(K$4:K$20,S7)</f>
        <v>3</v>
      </c>
      <c r="V7" s="3">
        <f>+BH20</f>
        <v>2</v>
      </c>
      <c r="W7" s="3">
        <f>+BI20</f>
        <v>3</v>
      </c>
      <c r="X7" s="3">
        <f>+BJ20</f>
        <v>0</v>
      </c>
      <c r="Y7" s="3">
        <f t="shared" si="7"/>
        <v>4</v>
      </c>
      <c r="Z7" s="3">
        <f>+BK20</f>
        <v>38</v>
      </c>
      <c r="AA7" s="30">
        <f t="shared" si="18"/>
        <v>4.8059701492537314</v>
      </c>
      <c r="AB7" s="20">
        <f t="shared" si="8"/>
        <v>3</v>
      </c>
      <c r="AC7" s="20"/>
      <c r="AD7" s="33">
        <v>5.32</v>
      </c>
      <c r="AE7" s="20">
        <f t="shared" si="9"/>
        <v>1</v>
      </c>
      <c r="AF7" s="21" t="str">
        <f t="shared" si="19"/>
        <v>Lower Perk</v>
      </c>
      <c r="AG7" s="21" t="s">
        <v>44</v>
      </c>
      <c r="AH7" s="1">
        <f t="shared" si="10"/>
        <v>2</v>
      </c>
      <c r="AI7" s="1" t="s">
        <v>32</v>
      </c>
      <c r="AJ7" s="9">
        <f t="shared" si="20"/>
        <v>0</v>
      </c>
      <c r="AK7" s="9">
        <f t="shared" si="21"/>
        <v>0</v>
      </c>
      <c r="AL7" s="9">
        <f t="shared" si="22"/>
        <v>0</v>
      </c>
      <c r="AM7" s="9">
        <f t="shared" si="23"/>
        <v>0</v>
      </c>
      <c r="AN7" s="9">
        <f t="shared" si="24"/>
        <v>0</v>
      </c>
      <c r="AO7" s="9">
        <f t="shared" si="11"/>
        <v>0</v>
      </c>
      <c r="AP7" s="9">
        <f t="shared" si="25"/>
        <v>0</v>
      </c>
      <c r="AQ7" s="8">
        <f t="shared" si="26"/>
        <v>0</v>
      </c>
      <c r="AR7" s="8">
        <f t="shared" si="27"/>
        <v>0</v>
      </c>
      <c r="AS7" s="8">
        <f t="shared" si="28"/>
        <v>0</v>
      </c>
      <c r="AT7" s="8">
        <f t="shared" si="29"/>
        <v>0</v>
      </c>
      <c r="AU7" s="8">
        <f t="shared" si="30"/>
        <v>0</v>
      </c>
      <c r="AV7" s="8">
        <f t="shared" si="12"/>
        <v>0</v>
      </c>
      <c r="AW7" s="8">
        <f t="shared" si="31"/>
        <v>0</v>
      </c>
      <c r="AX7" s="10">
        <f t="shared" si="32"/>
        <v>0</v>
      </c>
      <c r="AY7" s="10">
        <f t="shared" si="33"/>
        <v>0</v>
      </c>
      <c r="AZ7" s="10">
        <f t="shared" si="34"/>
        <v>0</v>
      </c>
      <c r="BA7" s="10">
        <f t="shared" si="35"/>
        <v>0</v>
      </c>
      <c r="BB7" s="10">
        <f t="shared" si="36"/>
        <v>0</v>
      </c>
      <c r="BC7" s="10">
        <f t="shared" si="13"/>
        <v>0</v>
      </c>
      <c r="BD7" s="10">
        <f t="shared" si="37"/>
        <v>0</v>
      </c>
      <c r="BE7" s="11">
        <f t="shared" si="38"/>
        <v>1</v>
      </c>
      <c r="BF7" s="11">
        <f t="shared" si="39"/>
        <v>1</v>
      </c>
      <c r="BG7" s="11">
        <f t="shared" si="40"/>
        <v>0</v>
      </c>
      <c r="BH7" s="11">
        <f t="shared" si="41"/>
        <v>0</v>
      </c>
      <c r="BI7" s="11">
        <f t="shared" si="42"/>
        <v>1</v>
      </c>
      <c r="BJ7" s="11">
        <f t="shared" si="14"/>
        <v>0</v>
      </c>
      <c r="BK7" s="11">
        <f t="shared" si="43"/>
        <v>18</v>
      </c>
      <c r="BL7" s="9">
        <f t="shared" si="44"/>
        <v>0</v>
      </c>
      <c r="BM7" s="9">
        <f t="shared" si="45"/>
        <v>0</v>
      </c>
      <c r="BN7" s="9">
        <f t="shared" si="46"/>
        <v>0</v>
      </c>
      <c r="BO7" s="9">
        <f t="shared" si="47"/>
        <v>0</v>
      </c>
      <c r="BP7" s="9">
        <f t="shared" si="48"/>
        <v>0</v>
      </c>
      <c r="BQ7" s="9">
        <f t="shared" si="15"/>
        <v>0</v>
      </c>
      <c r="BR7" s="9">
        <f t="shared" si="49"/>
        <v>0</v>
      </c>
      <c r="BS7" s="8">
        <f t="shared" si="50"/>
        <v>1</v>
      </c>
      <c r="BT7" s="8">
        <f t="shared" si="51"/>
        <v>0</v>
      </c>
      <c r="BU7" s="8">
        <f t="shared" si="52"/>
        <v>1</v>
      </c>
      <c r="BV7" s="8">
        <f t="shared" si="53"/>
        <v>1</v>
      </c>
      <c r="BW7" s="8">
        <f t="shared" si="54"/>
        <v>0</v>
      </c>
      <c r="BX7" s="8">
        <f t="shared" si="16"/>
        <v>0</v>
      </c>
      <c r="BY7" s="8">
        <f t="shared" si="55"/>
        <v>11</v>
      </c>
      <c r="BZ7" s="1">
        <f t="shared" si="56"/>
        <v>2</v>
      </c>
    </row>
    <row r="8" spans="1:78" x14ac:dyDescent="0.25">
      <c r="A8" s="12">
        <f t="shared" si="57"/>
        <v>5</v>
      </c>
      <c r="B8" s="12" t="str">
        <f t="shared" si="58"/>
        <v>BB-B910-5</v>
      </c>
      <c r="C8" s="12">
        <v>2</v>
      </c>
      <c r="D8" s="13">
        <f>+E8</f>
        <v>45117</v>
      </c>
      <c r="E8" s="14">
        <v>45117</v>
      </c>
      <c r="F8" s="15">
        <v>0.75</v>
      </c>
      <c r="G8" s="15"/>
      <c r="H8" s="12" t="str">
        <f t="shared" si="5"/>
        <v>Devon/Strafford</v>
      </c>
      <c r="I8" s="12">
        <v>6</v>
      </c>
      <c r="J8" s="12" t="s">
        <v>21</v>
      </c>
      <c r="K8" s="12" t="str">
        <f t="shared" si="6"/>
        <v>Great Valley</v>
      </c>
      <c r="L8" s="12">
        <v>16</v>
      </c>
      <c r="M8" s="12" t="s">
        <v>43</v>
      </c>
      <c r="N8" s="12" t="s">
        <v>10</v>
      </c>
      <c r="P8" s="12">
        <v>3</v>
      </c>
      <c r="Q8" s="12">
        <v>6</v>
      </c>
      <c r="S8" s="43" t="s">
        <v>60</v>
      </c>
      <c r="T8" s="3">
        <f>+BL20</f>
        <v>5</v>
      </c>
      <c r="U8" s="3">
        <f>COUNTIF(K$4:K$20,S8)+2</f>
        <v>4</v>
      </c>
      <c r="V8" s="3">
        <f>+BO20</f>
        <v>0</v>
      </c>
      <c r="W8" s="3">
        <f>+BP20</f>
        <v>5</v>
      </c>
      <c r="X8" s="3">
        <f>+BQ20</f>
        <v>0</v>
      </c>
      <c r="Y8" s="3">
        <f t="shared" si="7"/>
        <v>0</v>
      </c>
      <c r="Z8" s="3">
        <f>+BR20</f>
        <v>30</v>
      </c>
      <c r="AA8" s="30">
        <f t="shared" si="18"/>
        <v>0.845771144278607</v>
      </c>
      <c r="AB8" s="20">
        <f t="shared" si="8"/>
        <v>6</v>
      </c>
      <c r="AC8" s="20"/>
      <c r="AD8" s="33">
        <v>8.61</v>
      </c>
      <c r="AE8" s="20">
        <f t="shared" si="9"/>
        <v>4</v>
      </c>
      <c r="AF8" s="21" t="str">
        <f t="shared" si="19"/>
        <v>R/W - Forfeit</v>
      </c>
      <c r="AG8" s="21" t="s">
        <v>47</v>
      </c>
      <c r="AH8" s="1">
        <f t="shared" si="10"/>
        <v>0</v>
      </c>
      <c r="AI8" s="1" t="s">
        <v>32</v>
      </c>
      <c r="AJ8" s="9">
        <f t="shared" si="20"/>
        <v>0</v>
      </c>
      <c r="AK8" s="9">
        <f t="shared" si="21"/>
        <v>0</v>
      </c>
      <c r="AL8" s="9">
        <f t="shared" si="22"/>
        <v>0</v>
      </c>
      <c r="AM8" s="9">
        <f t="shared" si="23"/>
        <v>0</v>
      </c>
      <c r="AN8" s="9">
        <f t="shared" si="24"/>
        <v>0</v>
      </c>
      <c r="AO8" s="9">
        <f t="shared" si="11"/>
        <v>0</v>
      </c>
      <c r="AP8" s="9">
        <f t="shared" si="25"/>
        <v>0</v>
      </c>
      <c r="AQ8" s="8">
        <f t="shared" si="26"/>
        <v>1</v>
      </c>
      <c r="AR8" s="8">
        <f t="shared" si="27"/>
        <v>0</v>
      </c>
      <c r="AS8" s="8">
        <f t="shared" si="28"/>
        <v>1</v>
      </c>
      <c r="AT8" s="8">
        <f t="shared" si="29"/>
        <v>0</v>
      </c>
      <c r="AU8" s="8">
        <f t="shared" si="30"/>
        <v>1</v>
      </c>
      <c r="AV8" s="8">
        <f t="shared" si="12"/>
        <v>0</v>
      </c>
      <c r="AW8" s="8">
        <f t="shared" si="31"/>
        <v>16</v>
      </c>
      <c r="AX8" s="10">
        <f t="shared" si="32"/>
        <v>1</v>
      </c>
      <c r="AY8" s="10">
        <f t="shared" si="33"/>
        <v>1</v>
      </c>
      <c r="AZ8" s="10">
        <f t="shared" si="34"/>
        <v>0</v>
      </c>
      <c r="BA8" s="10">
        <f t="shared" si="35"/>
        <v>1</v>
      </c>
      <c r="BB8" s="10">
        <f t="shared" si="36"/>
        <v>0</v>
      </c>
      <c r="BC8" s="10">
        <f t="shared" si="13"/>
        <v>0</v>
      </c>
      <c r="BD8" s="10">
        <f t="shared" si="37"/>
        <v>6</v>
      </c>
      <c r="BE8" s="11">
        <f t="shared" si="38"/>
        <v>0</v>
      </c>
      <c r="BF8" s="11">
        <f t="shared" si="39"/>
        <v>0</v>
      </c>
      <c r="BG8" s="11">
        <f t="shared" si="40"/>
        <v>0</v>
      </c>
      <c r="BH8" s="11">
        <f t="shared" si="41"/>
        <v>0</v>
      </c>
      <c r="BI8" s="11">
        <f t="shared" si="42"/>
        <v>0</v>
      </c>
      <c r="BJ8" s="11">
        <f t="shared" si="14"/>
        <v>0</v>
      </c>
      <c r="BK8" s="11">
        <f t="shared" si="43"/>
        <v>0</v>
      </c>
      <c r="BL8" s="9">
        <f t="shared" si="44"/>
        <v>0</v>
      </c>
      <c r="BM8" s="9">
        <f t="shared" si="45"/>
        <v>0</v>
      </c>
      <c r="BN8" s="9">
        <f t="shared" si="46"/>
        <v>0</v>
      </c>
      <c r="BO8" s="9">
        <f t="shared" si="47"/>
        <v>0</v>
      </c>
      <c r="BP8" s="9">
        <f t="shared" si="48"/>
        <v>0</v>
      </c>
      <c r="BQ8" s="9">
        <f t="shared" si="15"/>
        <v>0</v>
      </c>
      <c r="BR8" s="9">
        <f t="shared" si="49"/>
        <v>0</v>
      </c>
      <c r="BS8" s="8">
        <f t="shared" si="50"/>
        <v>0</v>
      </c>
      <c r="BT8" s="8">
        <f t="shared" si="51"/>
        <v>0</v>
      </c>
      <c r="BU8" s="8">
        <f t="shared" si="52"/>
        <v>0</v>
      </c>
      <c r="BV8" s="8">
        <f t="shared" si="53"/>
        <v>0</v>
      </c>
      <c r="BW8" s="8">
        <f t="shared" si="54"/>
        <v>0</v>
      </c>
      <c r="BX8" s="8">
        <f t="shared" si="16"/>
        <v>0</v>
      </c>
      <c r="BY8" s="8">
        <f t="shared" si="55"/>
        <v>0</v>
      </c>
      <c r="BZ8" s="1">
        <f t="shared" si="56"/>
        <v>2</v>
      </c>
    </row>
    <row r="9" spans="1:78" x14ac:dyDescent="0.25">
      <c r="A9" s="12">
        <f t="shared" si="57"/>
        <v>6</v>
      </c>
      <c r="B9" s="12" t="str">
        <f t="shared" si="58"/>
        <v>BB-B910-6</v>
      </c>
      <c r="C9" s="12">
        <v>2</v>
      </c>
      <c r="D9" s="13">
        <f>+E9</f>
        <v>45117</v>
      </c>
      <c r="E9" s="14">
        <v>45117</v>
      </c>
      <c r="F9" s="15"/>
      <c r="G9" s="15"/>
      <c r="H9" s="43" t="str">
        <f t="shared" si="5"/>
        <v>R/W - Forfeit</v>
      </c>
      <c r="I9" s="12">
        <v>0</v>
      </c>
      <c r="J9" s="12" t="s">
        <v>21</v>
      </c>
      <c r="K9" s="12" t="str">
        <f t="shared" si="6"/>
        <v>Chester Valley</v>
      </c>
      <c r="L9" s="12">
        <v>6</v>
      </c>
      <c r="M9" s="42" t="s">
        <v>28</v>
      </c>
      <c r="N9" s="12" t="s">
        <v>10</v>
      </c>
      <c r="P9" s="12">
        <v>4</v>
      </c>
      <c r="Q9" s="12">
        <v>5</v>
      </c>
      <c r="S9" s="3" t="s">
        <v>48</v>
      </c>
      <c r="T9" s="3">
        <f>+BS20</f>
        <v>5</v>
      </c>
      <c r="U9" s="3">
        <f>COUNTIF(K$4:K$20,S9)</f>
        <v>2</v>
      </c>
      <c r="V9" s="3">
        <f>+BV20</f>
        <v>5</v>
      </c>
      <c r="W9" s="3">
        <f>+BW20</f>
        <v>0</v>
      </c>
      <c r="X9" s="3">
        <f>+BX20</f>
        <v>0</v>
      </c>
      <c r="Y9" s="3">
        <f t="shared" si="7"/>
        <v>10</v>
      </c>
      <c r="Z9" s="3">
        <f>+BY20</f>
        <v>38</v>
      </c>
      <c r="AA9" s="30">
        <f t="shared" si="18"/>
        <v>10.805970149253731</v>
      </c>
      <c r="AB9" s="20">
        <f t="shared" si="8"/>
        <v>1</v>
      </c>
      <c r="AC9" s="20"/>
      <c r="AD9" s="33">
        <v>5.54</v>
      </c>
      <c r="AE9" s="20">
        <f t="shared" si="9"/>
        <v>2</v>
      </c>
      <c r="AF9" s="21" t="str">
        <f t="shared" si="19"/>
        <v>Upper Providence</v>
      </c>
      <c r="AG9" s="21" t="s">
        <v>48</v>
      </c>
      <c r="AH9" s="1">
        <f t="shared" si="10"/>
        <v>1</v>
      </c>
      <c r="AI9" s="1" t="s">
        <v>32</v>
      </c>
      <c r="AJ9" s="9">
        <f>IF(OR($H9=AJ$1,$K9=AJ$1),1,0)</f>
        <v>1</v>
      </c>
      <c r="AK9" s="9">
        <f>IF(AND(AJ9=1,$K9=AJ$1),1,0)</f>
        <v>1</v>
      </c>
      <c r="AL9" s="9">
        <f>IF(AND(AJ9=1,$H9=AJ$1),1,0)</f>
        <v>0</v>
      </c>
      <c r="AM9" s="9">
        <f>IF(OR(AND($H9=AJ$1,$I9&gt;$L9),AND($K9=AJ$1,$I9&lt;$L9)),1,0)</f>
        <v>1</v>
      </c>
      <c r="AN9" s="9">
        <f>IF(OR(AND($H9=AJ$1,$I9&lt;$L9),AND($K9=AJ$1,$I9&gt;$L9)),1,0)</f>
        <v>0</v>
      </c>
      <c r="AO9" s="9">
        <f t="shared" si="11"/>
        <v>0</v>
      </c>
      <c r="AP9" s="9">
        <f t="shared" si="25"/>
        <v>0</v>
      </c>
      <c r="AQ9" s="8">
        <f>IF(OR($H9=AQ$1,$K9=AQ$1),1,0)</f>
        <v>0</v>
      </c>
      <c r="AR9" s="8">
        <f>IF(AND(AQ9=1,$K9=AQ$1),1,0)</f>
        <v>0</v>
      </c>
      <c r="AS9" s="8">
        <f>IF(AND(AQ9=1,$H9=AQ$1),1,0)</f>
        <v>0</v>
      </c>
      <c r="AT9" s="8">
        <f>IF(OR(AND($H9=AQ$1,$I9&gt;$L9),AND($K9=AQ$1,$I9&lt;$L9)),1,0)</f>
        <v>0</v>
      </c>
      <c r="AU9" s="8">
        <f>IF(OR(AND($H9=AQ$1,$I9&lt;$L9),AND($K9=AQ$1,$I9&gt;$L9)),1,0)</f>
        <v>0</v>
      </c>
      <c r="AV9" s="8">
        <f t="shared" si="12"/>
        <v>0</v>
      </c>
      <c r="AW9" s="8">
        <f t="shared" si="31"/>
        <v>0</v>
      </c>
      <c r="AX9" s="10">
        <f>IF(OR($H9=AX$1,$K9=AX$1),1,0)</f>
        <v>0</v>
      </c>
      <c r="AY9" s="10">
        <f>IF(AND(AX9=1,$K9=AX$1),1,0)</f>
        <v>0</v>
      </c>
      <c r="AZ9" s="10">
        <f>IF(AND(AX9=1,$H9=AX$1),1,0)</f>
        <v>0</v>
      </c>
      <c r="BA9" s="10">
        <f>IF(OR(AND($H9=AX$1,$I9&gt;$L9),AND($K9=AX$1,$I9&lt;$L9)),1,0)</f>
        <v>0</v>
      </c>
      <c r="BB9" s="10">
        <f>IF(OR(AND($H9=AX$1,$I9&lt;$L9),AND($K9=AX$1,$I9&gt;$L9)),1,0)</f>
        <v>0</v>
      </c>
      <c r="BC9" s="10">
        <f t="shared" si="13"/>
        <v>0</v>
      </c>
      <c r="BD9" s="10">
        <f t="shared" si="37"/>
        <v>0</v>
      </c>
      <c r="BE9" s="11">
        <f>IF(OR($H9=BE$1,$K9=BE$1),1,0)</f>
        <v>0</v>
      </c>
      <c r="BF9" s="11">
        <f>IF(AND(BE9=1,$K9=BE$1),1,0)</f>
        <v>0</v>
      </c>
      <c r="BG9" s="11">
        <f>IF(AND(BE9=1,$H9=BE$1),1,0)</f>
        <v>0</v>
      </c>
      <c r="BH9" s="11">
        <f>IF(OR(AND($H9=BE$1,$I9&gt;$L9),AND($K9=BE$1,$I9&lt;$L9)),1,0)</f>
        <v>0</v>
      </c>
      <c r="BI9" s="11">
        <f>IF(OR(AND($H9=BE$1,$I9&lt;$L9),AND($K9=BE$1,$I9&gt;$L9)),1,0)</f>
        <v>0</v>
      </c>
      <c r="BJ9" s="11">
        <f t="shared" si="14"/>
        <v>0</v>
      </c>
      <c r="BK9" s="11">
        <f t="shared" si="43"/>
        <v>0</v>
      </c>
      <c r="BL9" s="9">
        <f>IF(OR($H9=BL$1,$K9=BL$1),1,0)</f>
        <v>1</v>
      </c>
      <c r="BM9" s="9">
        <f>IF(AND(BL9=1,$K9=BL$1),1,0)</f>
        <v>0</v>
      </c>
      <c r="BN9" s="9">
        <f>IF(AND(BL9=1,$H9=BL$1),1,0)</f>
        <v>1</v>
      </c>
      <c r="BO9" s="9">
        <f>IF(OR(AND($H9=BL$1,$I9&gt;$L9),AND($K9=BL$1,$I9&lt;$L9)),1,0)</f>
        <v>0</v>
      </c>
      <c r="BP9" s="9">
        <f>IF(OR(AND($H9=BL$1,$I9&lt;$L9),AND($K9=BL$1,$I9&gt;$L9)),1,0)</f>
        <v>1</v>
      </c>
      <c r="BQ9" s="9">
        <f t="shared" si="15"/>
        <v>0</v>
      </c>
      <c r="BR9" s="9">
        <f t="shared" si="49"/>
        <v>6</v>
      </c>
      <c r="BS9" s="8">
        <f>IF(OR($H9=BS$1,$K9=BS$1),1,0)</f>
        <v>0</v>
      </c>
      <c r="BT9" s="8">
        <f>IF(AND(BS9=1,$K9=BS$1),1,0)</f>
        <v>0</v>
      </c>
      <c r="BU9" s="8">
        <f>IF(AND(BS9=1,$H9=BS$1),1,0)</f>
        <v>0</v>
      </c>
      <c r="BV9" s="8">
        <f>IF(OR(AND($H9=BS$1,$I9&gt;$L9),AND($K9=BS$1,$I9&lt;$L9)),1,0)</f>
        <v>0</v>
      </c>
      <c r="BW9" s="8">
        <f>IF(OR(AND($H9=BS$1,$I9&lt;$L9),AND($K9=BS$1,$I9&gt;$L9)),1,0)</f>
        <v>0</v>
      </c>
      <c r="BX9" s="8">
        <f t="shared" si="16"/>
        <v>0</v>
      </c>
      <c r="BY9" s="8">
        <f t="shared" si="55"/>
        <v>0</v>
      </c>
      <c r="BZ9" s="1">
        <f t="shared" si="56"/>
        <v>2</v>
      </c>
    </row>
    <row r="10" spans="1:78" x14ac:dyDescent="0.25">
      <c r="A10" s="3">
        <f t="shared" si="57"/>
        <v>7</v>
      </c>
      <c r="B10" s="3" t="str">
        <f t="shared" si="58"/>
        <v>BB-B910-7</v>
      </c>
      <c r="C10" s="3">
        <v>3</v>
      </c>
      <c r="D10" s="4">
        <f t="shared" ref="D10:D14" si="60">+E10</f>
        <v>45120</v>
      </c>
      <c r="E10" s="5">
        <v>45120</v>
      </c>
      <c r="F10" s="6"/>
      <c r="G10" s="6"/>
      <c r="H10" s="3" t="str">
        <f t="shared" si="5"/>
        <v>Great Valley</v>
      </c>
      <c r="I10" s="3">
        <v>6</v>
      </c>
      <c r="J10" s="3" t="s">
        <v>21</v>
      </c>
      <c r="K10" s="43" t="str">
        <f t="shared" si="6"/>
        <v>R/W - Forfeit</v>
      </c>
      <c r="L10" s="3">
        <v>0</v>
      </c>
      <c r="M10" s="42" t="s">
        <v>28</v>
      </c>
      <c r="N10" s="3" t="s">
        <v>10</v>
      </c>
      <c r="P10" s="3">
        <v>6</v>
      </c>
      <c r="Q10" s="3">
        <v>4</v>
      </c>
      <c r="AB10" s="20"/>
      <c r="AC10" s="20"/>
      <c r="AE10" s="20"/>
      <c r="AJ10" s="9">
        <f t="shared" si="20"/>
        <v>0</v>
      </c>
      <c r="AK10" s="9">
        <f t="shared" si="21"/>
        <v>0</v>
      </c>
      <c r="AL10" s="9">
        <f t="shared" si="22"/>
        <v>0</v>
      </c>
      <c r="AM10" s="9">
        <f t="shared" si="23"/>
        <v>0</v>
      </c>
      <c r="AN10" s="9">
        <f t="shared" si="24"/>
        <v>0</v>
      </c>
      <c r="AO10" s="9">
        <f t="shared" si="11"/>
        <v>0</v>
      </c>
      <c r="AP10" s="9">
        <f t="shared" si="25"/>
        <v>0</v>
      </c>
      <c r="AQ10" s="8">
        <f t="shared" si="26"/>
        <v>0</v>
      </c>
      <c r="AR10" s="8">
        <f t="shared" si="27"/>
        <v>0</v>
      </c>
      <c r="AS10" s="8">
        <f t="shared" si="28"/>
        <v>0</v>
      </c>
      <c r="AT10" s="8">
        <f t="shared" si="29"/>
        <v>0</v>
      </c>
      <c r="AU10" s="8">
        <f t="shared" si="30"/>
        <v>0</v>
      </c>
      <c r="AV10" s="8">
        <f t="shared" si="12"/>
        <v>0</v>
      </c>
      <c r="AW10" s="8">
        <f t="shared" si="31"/>
        <v>0</v>
      </c>
      <c r="AX10" s="10">
        <f t="shared" si="32"/>
        <v>1</v>
      </c>
      <c r="AY10" s="10">
        <f t="shared" si="33"/>
        <v>0</v>
      </c>
      <c r="AZ10" s="10">
        <f t="shared" si="34"/>
        <v>1</v>
      </c>
      <c r="BA10" s="10">
        <f t="shared" si="35"/>
        <v>1</v>
      </c>
      <c r="BB10" s="10">
        <f t="shared" si="36"/>
        <v>0</v>
      </c>
      <c r="BC10" s="10">
        <f t="shared" si="13"/>
        <v>0</v>
      </c>
      <c r="BD10" s="10">
        <f t="shared" si="37"/>
        <v>0</v>
      </c>
      <c r="BE10" s="11">
        <f t="shared" si="38"/>
        <v>0</v>
      </c>
      <c r="BF10" s="11">
        <f t="shared" si="39"/>
        <v>0</v>
      </c>
      <c r="BG10" s="11">
        <f t="shared" si="40"/>
        <v>0</v>
      </c>
      <c r="BH10" s="11">
        <f t="shared" si="41"/>
        <v>0</v>
      </c>
      <c r="BI10" s="11">
        <f t="shared" si="42"/>
        <v>0</v>
      </c>
      <c r="BJ10" s="11">
        <f t="shared" si="14"/>
        <v>0</v>
      </c>
      <c r="BK10" s="11">
        <f t="shared" si="43"/>
        <v>0</v>
      </c>
      <c r="BL10" s="9">
        <f t="shared" si="44"/>
        <v>1</v>
      </c>
      <c r="BM10" s="9">
        <f t="shared" si="45"/>
        <v>1</v>
      </c>
      <c r="BN10" s="9">
        <f t="shared" si="46"/>
        <v>0</v>
      </c>
      <c r="BO10" s="9">
        <f t="shared" si="47"/>
        <v>0</v>
      </c>
      <c r="BP10" s="9">
        <f t="shared" si="48"/>
        <v>1</v>
      </c>
      <c r="BQ10" s="9">
        <f t="shared" si="15"/>
        <v>0</v>
      </c>
      <c r="BR10" s="9">
        <f t="shared" si="49"/>
        <v>6</v>
      </c>
      <c r="BS10" s="8">
        <f t="shared" si="50"/>
        <v>0</v>
      </c>
      <c r="BT10" s="8">
        <f t="shared" si="51"/>
        <v>0</v>
      </c>
      <c r="BU10" s="8">
        <f t="shared" si="52"/>
        <v>0</v>
      </c>
      <c r="BV10" s="8">
        <f t="shared" si="53"/>
        <v>0</v>
      </c>
      <c r="BW10" s="8">
        <f t="shared" si="54"/>
        <v>0</v>
      </c>
      <c r="BX10" s="8">
        <f t="shared" si="16"/>
        <v>0</v>
      </c>
      <c r="BY10" s="8">
        <f t="shared" si="55"/>
        <v>0</v>
      </c>
      <c r="BZ10" s="1">
        <f t="shared" si="56"/>
        <v>2</v>
      </c>
    </row>
    <row r="11" spans="1:78" x14ac:dyDescent="0.25">
      <c r="A11" s="3">
        <f t="shared" si="57"/>
        <v>8</v>
      </c>
      <c r="B11" s="3" t="str">
        <f t="shared" si="58"/>
        <v>BB-B910-8</v>
      </c>
      <c r="C11" s="3">
        <v>3</v>
      </c>
      <c r="D11" s="4">
        <f t="shared" si="60"/>
        <v>45119</v>
      </c>
      <c r="E11" s="5">
        <v>45119</v>
      </c>
      <c r="F11" s="6">
        <v>0.75</v>
      </c>
      <c r="G11" s="6"/>
      <c r="H11" s="3" t="str">
        <f t="shared" si="5"/>
        <v>Upper Providence</v>
      </c>
      <c r="I11" s="3">
        <v>21</v>
      </c>
      <c r="J11" s="3" t="s">
        <v>21</v>
      </c>
      <c r="K11" s="3" t="str">
        <f t="shared" si="6"/>
        <v>Devon/Strafford</v>
      </c>
      <c r="L11" s="3">
        <v>10</v>
      </c>
      <c r="M11" s="3" t="s">
        <v>58</v>
      </c>
      <c r="N11" s="3" t="s">
        <v>10</v>
      </c>
      <c r="P11" s="3">
        <v>2</v>
      </c>
      <c r="Q11" s="3">
        <v>3</v>
      </c>
      <c r="S11" s="3" t="s">
        <v>23</v>
      </c>
      <c r="AB11" s="20"/>
      <c r="AC11" s="20"/>
      <c r="AE11" s="20"/>
      <c r="AJ11" s="9">
        <f t="shared" si="20"/>
        <v>0</v>
      </c>
      <c r="AK11" s="9">
        <f t="shared" si="21"/>
        <v>0</v>
      </c>
      <c r="AL11" s="9">
        <f t="shared" si="22"/>
        <v>0</v>
      </c>
      <c r="AM11" s="9">
        <f t="shared" si="23"/>
        <v>0</v>
      </c>
      <c r="AN11" s="9">
        <f t="shared" si="24"/>
        <v>0</v>
      </c>
      <c r="AO11" s="9">
        <f t="shared" si="11"/>
        <v>0</v>
      </c>
      <c r="AP11" s="9">
        <f t="shared" si="25"/>
        <v>0</v>
      </c>
      <c r="AQ11" s="8">
        <f t="shared" si="26"/>
        <v>1</v>
      </c>
      <c r="AR11" s="8">
        <f t="shared" si="27"/>
        <v>1</v>
      </c>
      <c r="AS11" s="8">
        <f t="shared" si="28"/>
        <v>0</v>
      </c>
      <c r="AT11" s="8">
        <f t="shared" si="29"/>
        <v>0</v>
      </c>
      <c r="AU11" s="8">
        <f t="shared" si="30"/>
        <v>1</v>
      </c>
      <c r="AV11" s="8">
        <f t="shared" si="12"/>
        <v>0</v>
      </c>
      <c r="AW11" s="8">
        <f t="shared" si="31"/>
        <v>21</v>
      </c>
      <c r="AX11" s="10">
        <f t="shared" si="32"/>
        <v>0</v>
      </c>
      <c r="AY11" s="10">
        <f t="shared" si="33"/>
        <v>0</v>
      </c>
      <c r="AZ11" s="10">
        <f t="shared" si="34"/>
        <v>0</v>
      </c>
      <c r="BA11" s="10">
        <f t="shared" si="35"/>
        <v>0</v>
      </c>
      <c r="BB11" s="10">
        <f t="shared" si="36"/>
        <v>0</v>
      </c>
      <c r="BC11" s="10">
        <f t="shared" si="13"/>
        <v>0</v>
      </c>
      <c r="BD11" s="10">
        <f t="shared" si="37"/>
        <v>0</v>
      </c>
      <c r="BE11" s="11">
        <f t="shared" si="38"/>
        <v>0</v>
      </c>
      <c r="BF11" s="11">
        <f t="shared" si="39"/>
        <v>0</v>
      </c>
      <c r="BG11" s="11">
        <f t="shared" si="40"/>
        <v>0</v>
      </c>
      <c r="BH11" s="11">
        <f t="shared" si="41"/>
        <v>0</v>
      </c>
      <c r="BI11" s="11">
        <f t="shared" si="42"/>
        <v>0</v>
      </c>
      <c r="BJ11" s="11">
        <f t="shared" si="14"/>
        <v>0</v>
      </c>
      <c r="BK11" s="11">
        <f t="shared" si="43"/>
        <v>0</v>
      </c>
      <c r="BL11" s="9">
        <f t="shared" si="44"/>
        <v>0</v>
      </c>
      <c r="BM11" s="9">
        <f t="shared" si="45"/>
        <v>0</v>
      </c>
      <c r="BN11" s="9">
        <f t="shared" si="46"/>
        <v>0</v>
      </c>
      <c r="BO11" s="9">
        <f t="shared" si="47"/>
        <v>0</v>
      </c>
      <c r="BP11" s="9">
        <f t="shared" si="48"/>
        <v>0</v>
      </c>
      <c r="BQ11" s="9">
        <f t="shared" si="15"/>
        <v>0</v>
      </c>
      <c r="BR11" s="9">
        <f t="shared" si="49"/>
        <v>0</v>
      </c>
      <c r="BS11" s="8">
        <f t="shared" si="50"/>
        <v>1</v>
      </c>
      <c r="BT11" s="8">
        <f t="shared" si="51"/>
        <v>0</v>
      </c>
      <c r="BU11" s="8">
        <f t="shared" si="52"/>
        <v>1</v>
      </c>
      <c r="BV11" s="8">
        <f t="shared" si="53"/>
        <v>1</v>
      </c>
      <c r="BW11" s="8">
        <f t="shared" si="54"/>
        <v>0</v>
      </c>
      <c r="BX11" s="8">
        <f t="shared" si="16"/>
        <v>0</v>
      </c>
      <c r="BY11" s="8">
        <f t="shared" si="55"/>
        <v>10</v>
      </c>
      <c r="BZ11" s="1">
        <f t="shared" si="56"/>
        <v>2</v>
      </c>
    </row>
    <row r="12" spans="1:78" x14ac:dyDescent="0.25">
      <c r="A12" s="3">
        <f t="shared" si="57"/>
        <v>9</v>
      </c>
      <c r="B12" s="3" t="str">
        <f t="shared" si="58"/>
        <v>BB-B910-9</v>
      </c>
      <c r="C12" s="3">
        <v>3</v>
      </c>
      <c r="D12" s="4">
        <f t="shared" si="60"/>
        <v>45119</v>
      </c>
      <c r="E12" s="5">
        <v>45119</v>
      </c>
      <c r="F12" s="6">
        <v>0.79166666666666663</v>
      </c>
      <c r="G12" s="6"/>
      <c r="H12" s="3" t="str">
        <f t="shared" si="5"/>
        <v>Chester Valley</v>
      </c>
      <c r="I12" s="3">
        <v>12</v>
      </c>
      <c r="J12" s="3" t="s">
        <v>21</v>
      </c>
      <c r="K12" s="3" t="str">
        <f t="shared" si="6"/>
        <v>Lower Perk</v>
      </c>
      <c r="L12" s="3">
        <v>5</v>
      </c>
      <c r="M12" s="3" t="s">
        <v>44</v>
      </c>
      <c r="N12" s="3" t="s">
        <v>10</v>
      </c>
      <c r="P12" s="3">
        <v>5</v>
      </c>
      <c r="Q12" s="3">
        <v>1</v>
      </c>
      <c r="S12" s="3" t="s">
        <v>24</v>
      </c>
      <c r="AB12" s="20"/>
      <c r="AC12" s="20"/>
      <c r="AE12" s="20"/>
      <c r="AJ12" s="9">
        <f t="shared" si="20"/>
        <v>1</v>
      </c>
      <c r="AK12" s="9">
        <f t="shared" si="21"/>
        <v>0</v>
      </c>
      <c r="AL12" s="9">
        <f t="shared" si="22"/>
        <v>1</v>
      </c>
      <c r="AM12" s="9">
        <f t="shared" si="23"/>
        <v>1</v>
      </c>
      <c r="AN12" s="9">
        <f t="shared" si="24"/>
        <v>0</v>
      </c>
      <c r="AO12" s="9">
        <f t="shared" si="11"/>
        <v>0</v>
      </c>
      <c r="AP12" s="9">
        <f t="shared" si="25"/>
        <v>5</v>
      </c>
      <c r="AQ12" s="8">
        <f t="shared" si="26"/>
        <v>0</v>
      </c>
      <c r="AR12" s="8">
        <f t="shared" si="27"/>
        <v>0</v>
      </c>
      <c r="AS12" s="8">
        <f t="shared" si="28"/>
        <v>0</v>
      </c>
      <c r="AT12" s="8">
        <f t="shared" si="29"/>
        <v>0</v>
      </c>
      <c r="AU12" s="8">
        <f t="shared" si="30"/>
        <v>0</v>
      </c>
      <c r="AV12" s="8">
        <f t="shared" si="12"/>
        <v>0</v>
      </c>
      <c r="AW12" s="8">
        <f t="shared" si="31"/>
        <v>0</v>
      </c>
      <c r="AX12" s="10">
        <f t="shared" si="32"/>
        <v>0</v>
      </c>
      <c r="AY12" s="10">
        <f t="shared" si="33"/>
        <v>0</v>
      </c>
      <c r="AZ12" s="10">
        <f t="shared" si="34"/>
        <v>0</v>
      </c>
      <c r="BA12" s="10">
        <f t="shared" si="35"/>
        <v>0</v>
      </c>
      <c r="BB12" s="10">
        <f t="shared" si="36"/>
        <v>0</v>
      </c>
      <c r="BC12" s="10">
        <f t="shared" si="13"/>
        <v>0</v>
      </c>
      <c r="BD12" s="10">
        <f t="shared" si="37"/>
        <v>0</v>
      </c>
      <c r="BE12" s="11">
        <f t="shared" si="38"/>
        <v>1</v>
      </c>
      <c r="BF12" s="11">
        <f t="shared" si="39"/>
        <v>1</v>
      </c>
      <c r="BG12" s="11">
        <f t="shared" si="40"/>
        <v>0</v>
      </c>
      <c r="BH12" s="11">
        <f t="shared" si="41"/>
        <v>0</v>
      </c>
      <c r="BI12" s="11">
        <f t="shared" si="42"/>
        <v>1</v>
      </c>
      <c r="BJ12" s="11">
        <f t="shared" si="14"/>
        <v>0</v>
      </c>
      <c r="BK12" s="11">
        <f t="shared" si="43"/>
        <v>12</v>
      </c>
      <c r="BL12" s="9">
        <f t="shared" si="44"/>
        <v>0</v>
      </c>
      <c r="BM12" s="9">
        <f t="shared" si="45"/>
        <v>0</v>
      </c>
      <c r="BN12" s="9">
        <f t="shared" si="46"/>
        <v>0</v>
      </c>
      <c r="BO12" s="9">
        <f t="shared" si="47"/>
        <v>0</v>
      </c>
      <c r="BP12" s="9">
        <f t="shared" si="48"/>
        <v>0</v>
      </c>
      <c r="BQ12" s="9">
        <f t="shared" si="15"/>
        <v>0</v>
      </c>
      <c r="BR12" s="9">
        <f t="shared" si="49"/>
        <v>0</v>
      </c>
      <c r="BS12" s="8">
        <f t="shared" si="50"/>
        <v>0</v>
      </c>
      <c r="BT12" s="8">
        <f t="shared" si="51"/>
        <v>0</v>
      </c>
      <c r="BU12" s="8">
        <f t="shared" si="52"/>
        <v>0</v>
      </c>
      <c r="BV12" s="8">
        <f t="shared" si="53"/>
        <v>0</v>
      </c>
      <c r="BW12" s="8">
        <f t="shared" si="54"/>
        <v>0</v>
      </c>
      <c r="BX12" s="8">
        <f t="shared" si="16"/>
        <v>0</v>
      </c>
      <c r="BY12" s="8">
        <f t="shared" si="55"/>
        <v>0</v>
      </c>
      <c r="BZ12" s="1">
        <f t="shared" si="56"/>
        <v>2</v>
      </c>
    </row>
    <row r="13" spans="1:78" x14ac:dyDescent="0.25">
      <c r="A13" s="12">
        <f t="shared" si="57"/>
        <v>10</v>
      </c>
      <c r="B13" s="12" t="str">
        <f t="shared" si="58"/>
        <v>BB-B910-10</v>
      </c>
      <c r="C13" s="12">
        <v>4</v>
      </c>
      <c r="D13" s="13">
        <f t="shared" si="60"/>
        <v>45123</v>
      </c>
      <c r="E13" s="14">
        <v>45123</v>
      </c>
      <c r="F13" s="15"/>
      <c r="G13" s="15"/>
      <c r="H13" s="12" t="str">
        <f t="shared" si="5"/>
        <v>Devon/Strafford</v>
      </c>
      <c r="I13" s="12">
        <v>6</v>
      </c>
      <c r="J13" s="12" t="s">
        <v>21</v>
      </c>
      <c r="K13" s="43" t="str">
        <f t="shared" si="6"/>
        <v>R/W - Forfeit</v>
      </c>
      <c r="L13" s="12">
        <v>0</v>
      </c>
      <c r="M13" s="42" t="s">
        <v>28</v>
      </c>
      <c r="N13" s="12" t="s">
        <v>10</v>
      </c>
      <c r="P13" s="12">
        <v>3</v>
      </c>
      <c r="Q13" s="12">
        <v>4</v>
      </c>
      <c r="S13" s="3" t="s">
        <v>25</v>
      </c>
      <c r="AB13" s="20"/>
      <c r="AC13" s="20"/>
      <c r="AE13" s="20"/>
      <c r="AJ13" s="9">
        <f t="shared" si="20"/>
        <v>0</v>
      </c>
      <c r="AK13" s="9">
        <f t="shared" si="21"/>
        <v>0</v>
      </c>
      <c r="AL13" s="9">
        <f t="shared" ref="AL13:AL15" si="61">IF(AND(AJ13=1,$H13=AJ$1),1,0)</f>
        <v>0</v>
      </c>
      <c r="AM13" s="9">
        <f t="shared" ref="AM13:AM15" si="62">IF(OR(AND($H13=AJ$1,$I13&gt;$L13),AND($K13=AJ$1,$I13&lt;$L13)),1,0)</f>
        <v>0</v>
      </c>
      <c r="AN13" s="9">
        <f t="shared" ref="AN13:AN15" si="63">IF(OR(AND($H13=AJ$1,$I13&lt;$L13),AND($K13=AJ$1,$I13&gt;$L13)),1,0)</f>
        <v>0</v>
      </c>
      <c r="AO13" s="9">
        <f t="shared" si="11"/>
        <v>0</v>
      </c>
      <c r="AP13" s="9">
        <f t="shared" si="25"/>
        <v>0</v>
      </c>
      <c r="AQ13" s="8">
        <f t="shared" si="26"/>
        <v>1</v>
      </c>
      <c r="AR13" s="8">
        <f t="shared" si="27"/>
        <v>0</v>
      </c>
      <c r="AS13" s="8">
        <f t="shared" ref="AS13:AS15" si="64">IF(AND(AQ13=1,$H13=AQ$1),1,0)</f>
        <v>1</v>
      </c>
      <c r="AT13" s="8">
        <f t="shared" ref="AT13:AT15" si="65">IF(OR(AND($H13=AQ$1,$I13&gt;$L13),AND($K13=AQ$1,$I13&lt;$L13)),1,0)</f>
        <v>1</v>
      </c>
      <c r="AU13" s="8">
        <f t="shared" ref="AU13:AU15" si="66">IF(OR(AND($H13=AQ$1,$I13&lt;$L13),AND($K13=AQ$1,$I13&gt;$L13)),1,0)</f>
        <v>0</v>
      </c>
      <c r="AV13" s="8">
        <f t="shared" si="12"/>
        <v>0</v>
      </c>
      <c r="AW13" s="8">
        <f t="shared" si="31"/>
        <v>0</v>
      </c>
      <c r="AX13" s="10">
        <f t="shared" si="32"/>
        <v>0</v>
      </c>
      <c r="AY13" s="10">
        <f t="shared" si="33"/>
        <v>0</v>
      </c>
      <c r="AZ13" s="10">
        <f t="shared" ref="AZ13:AZ15" si="67">IF(AND(AX13=1,$H13=AX$1),1,0)</f>
        <v>0</v>
      </c>
      <c r="BA13" s="10">
        <f t="shared" ref="BA13:BA15" si="68">IF(OR(AND($H13=AX$1,$I13&gt;$L13),AND($K13=AX$1,$I13&lt;$L13)),1,0)</f>
        <v>0</v>
      </c>
      <c r="BB13" s="10">
        <f t="shared" ref="BB13:BB15" si="69">IF(OR(AND($H13=AX$1,$I13&lt;$L13),AND($K13=AX$1,$I13&gt;$L13)),1,0)</f>
        <v>0</v>
      </c>
      <c r="BC13" s="10">
        <f t="shared" si="13"/>
        <v>0</v>
      </c>
      <c r="BD13" s="10">
        <f t="shared" si="37"/>
        <v>0</v>
      </c>
      <c r="BE13" s="11">
        <f t="shared" si="38"/>
        <v>0</v>
      </c>
      <c r="BF13" s="11">
        <f t="shared" si="39"/>
        <v>0</v>
      </c>
      <c r="BG13" s="11">
        <f t="shared" ref="BG13:BG15" si="70">IF(AND(BE13=1,$H13=BE$1),1,0)</f>
        <v>0</v>
      </c>
      <c r="BH13" s="11">
        <f t="shared" ref="BH13:BH15" si="71">IF(OR(AND($H13=BE$1,$I13&gt;$L13),AND($K13=BE$1,$I13&lt;$L13)),1,0)</f>
        <v>0</v>
      </c>
      <c r="BI13" s="11">
        <f t="shared" ref="BI13:BI15" si="72">IF(OR(AND($H13=BE$1,$I13&lt;$L13),AND($K13=BE$1,$I13&gt;$L13)),1,0)</f>
        <v>0</v>
      </c>
      <c r="BJ13" s="11">
        <f t="shared" si="14"/>
        <v>0</v>
      </c>
      <c r="BK13" s="11">
        <f t="shared" si="43"/>
        <v>0</v>
      </c>
      <c r="BL13" s="9">
        <f t="shared" si="44"/>
        <v>1</v>
      </c>
      <c r="BM13" s="9">
        <f t="shared" si="45"/>
        <v>1</v>
      </c>
      <c r="BN13" s="9">
        <f t="shared" ref="BN13:BN15" si="73">IF(AND(BL13=1,$H13=BL$1),1,0)</f>
        <v>0</v>
      </c>
      <c r="BO13" s="9">
        <f t="shared" ref="BO13:BO15" si="74">IF(OR(AND($H13=BL$1,$I13&gt;$L13),AND($K13=BL$1,$I13&lt;$L13)),1,0)</f>
        <v>0</v>
      </c>
      <c r="BP13" s="9">
        <f t="shared" ref="BP13:BP15" si="75">IF(OR(AND($H13=BL$1,$I13&lt;$L13),AND($K13=BL$1,$I13&gt;$L13)),1,0)</f>
        <v>1</v>
      </c>
      <c r="BQ13" s="9">
        <f t="shared" si="15"/>
        <v>0</v>
      </c>
      <c r="BR13" s="9">
        <f t="shared" si="49"/>
        <v>6</v>
      </c>
      <c r="BS13" s="8">
        <f t="shared" si="50"/>
        <v>0</v>
      </c>
      <c r="BT13" s="8">
        <f t="shared" si="51"/>
        <v>0</v>
      </c>
      <c r="BU13" s="8">
        <f t="shared" ref="BU13:BU15" si="76">IF(AND(BS13=1,$H13=BS$1),1,0)</f>
        <v>0</v>
      </c>
      <c r="BV13" s="8">
        <f t="shared" ref="BV13:BV15" si="77">IF(OR(AND($H13=BS$1,$I13&gt;$L13),AND($K13=BS$1,$I13&lt;$L13)),1,0)</f>
        <v>0</v>
      </c>
      <c r="BW13" s="8">
        <f t="shared" ref="BW13:BW15" si="78">IF(OR(AND($H13=BS$1,$I13&lt;$L13),AND($K13=BS$1,$I13&gt;$L13)),1,0)</f>
        <v>0</v>
      </c>
      <c r="BX13" s="8">
        <f t="shared" si="16"/>
        <v>0</v>
      </c>
      <c r="BY13" s="8">
        <f t="shared" si="55"/>
        <v>0</v>
      </c>
      <c r="BZ13" s="1">
        <f t="shared" si="56"/>
        <v>2</v>
      </c>
    </row>
    <row r="14" spans="1:78" x14ac:dyDescent="0.25">
      <c r="A14" s="12">
        <f t="shared" si="57"/>
        <v>11</v>
      </c>
      <c r="B14" s="12" t="str">
        <f t="shared" si="58"/>
        <v>BB-B910-11</v>
      </c>
      <c r="C14" s="12">
        <v>4</v>
      </c>
      <c r="D14" s="45">
        <f t="shared" si="60"/>
        <v>45124</v>
      </c>
      <c r="E14" s="46">
        <v>45124</v>
      </c>
      <c r="F14" s="47">
        <v>0.75</v>
      </c>
      <c r="G14" s="15"/>
      <c r="H14" s="12" t="str">
        <f t="shared" si="5"/>
        <v>Lower Perk</v>
      </c>
      <c r="I14" s="12">
        <v>16</v>
      </c>
      <c r="J14" s="12" t="s">
        <v>21</v>
      </c>
      <c r="K14" s="12" t="str">
        <f t="shared" si="6"/>
        <v>Great Valley</v>
      </c>
      <c r="L14" s="12">
        <v>0</v>
      </c>
      <c r="M14" s="43" t="s">
        <v>62</v>
      </c>
      <c r="N14" s="12" t="s">
        <v>10</v>
      </c>
      <c r="P14" s="12">
        <v>1</v>
      </c>
      <c r="Q14" s="12">
        <v>6</v>
      </c>
      <c r="S14" s="3" t="s">
        <v>26</v>
      </c>
      <c r="AB14" s="20"/>
      <c r="AC14" s="20"/>
      <c r="AE14" s="20"/>
      <c r="AJ14" s="9">
        <f t="shared" si="20"/>
        <v>0</v>
      </c>
      <c r="AK14" s="9">
        <f t="shared" si="21"/>
        <v>0</v>
      </c>
      <c r="AL14" s="9">
        <f t="shared" si="61"/>
        <v>0</v>
      </c>
      <c r="AM14" s="9">
        <f t="shared" si="62"/>
        <v>0</v>
      </c>
      <c r="AN14" s="9">
        <f t="shared" si="63"/>
        <v>0</v>
      </c>
      <c r="AO14" s="9">
        <f t="shared" si="11"/>
        <v>0</v>
      </c>
      <c r="AP14" s="9">
        <f t="shared" si="25"/>
        <v>0</v>
      </c>
      <c r="AQ14" s="8">
        <f t="shared" si="26"/>
        <v>0</v>
      </c>
      <c r="AR14" s="8">
        <f t="shared" si="27"/>
        <v>0</v>
      </c>
      <c r="AS14" s="8">
        <f t="shared" si="64"/>
        <v>0</v>
      </c>
      <c r="AT14" s="8">
        <f t="shared" si="65"/>
        <v>0</v>
      </c>
      <c r="AU14" s="8">
        <f t="shared" si="66"/>
        <v>0</v>
      </c>
      <c r="AV14" s="8">
        <f t="shared" si="12"/>
        <v>0</v>
      </c>
      <c r="AW14" s="8">
        <f t="shared" si="31"/>
        <v>0</v>
      </c>
      <c r="AX14" s="10">
        <f t="shared" si="32"/>
        <v>1</v>
      </c>
      <c r="AY14" s="10">
        <f t="shared" si="33"/>
        <v>1</v>
      </c>
      <c r="AZ14" s="10">
        <f t="shared" si="67"/>
        <v>0</v>
      </c>
      <c r="BA14" s="10">
        <f t="shared" si="68"/>
        <v>0</v>
      </c>
      <c r="BB14" s="10">
        <f t="shared" si="69"/>
        <v>1</v>
      </c>
      <c r="BC14" s="10">
        <f t="shared" si="13"/>
        <v>0</v>
      </c>
      <c r="BD14" s="10">
        <f t="shared" si="37"/>
        <v>16</v>
      </c>
      <c r="BE14" s="11">
        <f t="shared" si="38"/>
        <v>1</v>
      </c>
      <c r="BF14" s="11">
        <f t="shared" si="39"/>
        <v>0</v>
      </c>
      <c r="BG14" s="11">
        <f t="shared" si="70"/>
        <v>1</v>
      </c>
      <c r="BH14" s="11">
        <f t="shared" si="71"/>
        <v>1</v>
      </c>
      <c r="BI14" s="11">
        <f t="shared" si="72"/>
        <v>0</v>
      </c>
      <c r="BJ14" s="11">
        <f t="shared" si="14"/>
        <v>0</v>
      </c>
      <c r="BK14" s="11">
        <f t="shared" si="43"/>
        <v>0</v>
      </c>
      <c r="BL14" s="9">
        <f t="shared" si="44"/>
        <v>0</v>
      </c>
      <c r="BM14" s="9">
        <f t="shared" si="45"/>
        <v>0</v>
      </c>
      <c r="BN14" s="9">
        <f t="shared" si="73"/>
        <v>0</v>
      </c>
      <c r="BO14" s="9">
        <f t="shared" si="74"/>
        <v>0</v>
      </c>
      <c r="BP14" s="9">
        <f t="shared" si="75"/>
        <v>0</v>
      </c>
      <c r="BQ14" s="9">
        <f t="shared" si="15"/>
        <v>0</v>
      </c>
      <c r="BR14" s="9">
        <f t="shared" si="49"/>
        <v>0</v>
      </c>
      <c r="BS14" s="8">
        <f t="shared" si="50"/>
        <v>0</v>
      </c>
      <c r="BT14" s="8">
        <f t="shared" si="51"/>
        <v>0</v>
      </c>
      <c r="BU14" s="8">
        <f t="shared" si="76"/>
        <v>0</v>
      </c>
      <c r="BV14" s="8">
        <f t="shared" si="77"/>
        <v>0</v>
      </c>
      <c r="BW14" s="8">
        <f t="shared" si="78"/>
        <v>0</v>
      </c>
      <c r="BX14" s="8">
        <f t="shared" si="16"/>
        <v>0</v>
      </c>
      <c r="BY14" s="8">
        <f t="shared" si="55"/>
        <v>0</v>
      </c>
      <c r="BZ14" s="1">
        <f t="shared" si="56"/>
        <v>2</v>
      </c>
    </row>
    <row r="15" spans="1:78" x14ac:dyDescent="0.25">
      <c r="A15" s="12">
        <f t="shared" si="57"/>
        <v>12</v>
      </c>
      <c r="B15" s="12" t="str">
        <f t="shared" si="58"/>
        <v>BB-B910-12</v>
      </c>
      <c r="C15" s="12">
        <v>4</v>
      </c>
      <c r="D15" s="45">
        <f>+E15</f>
        <v>45126</v>
      </c>
      <c r="E15" s="46">
        <v>45126</v>
      </c>
      <c r="F15" s="47">
        <v>0.75</v>
      </c>
      <c r="G15" s="15"/>
      <c r="H15" s="12" t="str">
        <f t="shared" si="5"/>
        <v>Upper Providence</v>
      </c>
      <c r="I15" s="49">
        <v>12</v>
      </c>
      <c r="J15" s="12" t="s">
        <v>21</v>
      </c>
      <c r="K15" s="12" t="str">
        <f t="shared" si="6"/>
        <v>Chester Valley</v>
      </c>
      <c r="L15" s="49">
        <v>11</v>
      </c>
      <c r="M15" s="12" t="s">
        <v>42</v>
      </c>
      <c r="N15" s="12" t="s">
        <v>10</v>
      </c>
      <c r="P15" s="12">
        <v>2</v>
      </c>
      <c r="Q15" s="12">
        <v>5</v>
      </c>
      <c r="AC15" s="20"/>
      <c r="AE15" s="20"/>
      <c r="AJ15" s="9">
        <f t="shared" si="20"/>
        <v>1</v>
      </c>
      <c r="AK15" s="9">
        <f t="shared" si="21"/>
        <v>1</v>
      </c>
      <c r="AL15" s="9">
        <f t="shared" si="61"/>
        <v>0</v>
      </c>
      <c r="AM15" s="9">
        <f t="shared" si="62"/>
        <v>0</v>
      </c>
      <c r="AN15" s="9">
        <f t="shared" si="63"/>
        <v>1</v>
      </c>
      <c r="AO15" s="9">
        <f t="shared" si="11"/>
        <v>0</v>
      </c>
      <c r="AP15" s="9">
        <f t="shared" si="25"/>
        <v>12</v>
      </c>
      <c r="AQ15" s="8">
        <f t="shared" si="26"/>
        <v>0</v>
      </c>
      <c r="AR15" s="8">
        <f t="shared" si="27"/>
        <v>0</v>
      </c>
      <c r="AS15" s="8">
        <f t="shared" si="64"/>
        <v>0</v>
      </c>
      <c r="AT15" s="8">
        <f t="shared" si="65"/>
        <v>0</v>
      </c>
      <c r="AU15" s="8">
        <f t="shared" si="66"/>
        <v>0</v>
      </c>
      <c r="AV15" s="8">
        <f t="shared" si="12"/>
        <v>0</v>
      </c>
      <c r="AW15" s="8">
        <f t="shared" si="31"/>
        <v>0</v>
      </c>
      <c r="AX15" s="10">
        <f t="shared" si="32"/>
        <v>0</v>
      </c>
      <c r="AY15" s="10">
        <f t="shared" si="33"/>
        <v>0</v>
      </c>
      <c r="AZ15" s="10">
        <f t="shared" si="67"/>
        <v>0</v>
      </c>
      <c r="BA15" s="10">
        <f t="shared" si="68"/>
        <v>0</v>
      </c>
      <c r="BB15" s="10">
        <f t="shared" si="69"/>
        <v>0</v>
      </c>
      <c r="BC15" s="10">
        <f t="shared" si="13"/>
        <v>0</v>
      </c>
      <c r="BD15" s="10">
        <f t="shared" si="37"/>
        <v>0</v>
      </c>
      <c r="BE15" s="11">
        <f t="shared" si="38"/>
        <v>0</v>
      </c>
      <c r="BF15" s="11">
        <f t="shared" si="39"/>
        <v>0</v>
      </c>
      <c r="BG15" s="11">
        <f t="shared" si="70"/>
        <v>0</v>
      </c>
      <c r="BH15" s="11">
        <f t="shared" si="71"/>
        <v>0</v>
      </c>
      <c r="BI15" s="11">
        <f t="shared" si="72"/>
        <v>0</v>
      </c>
      <c r="BJ15" s="11">
        <f t="shared" si="14"/>
        <v>0</v>
      </c>
      <c r="BK15" s="11">
        <f t="shared" si="43"/>
        <v>0</v>
      </c>
      <c r="BL15" s="9">
        <f t="shared" si="44"/>
        <v>0</v>
      </c>
      <c r="BM15" s="9">
        <f t="shared" si="45"/>
        <v>0</v>
      </c>
      <c r="BN15" s="9">
        <f t="shared" si="73"/>
        <v>0</v>
      </c>
      <c r="BO15" s="9">
        <f t="shared" si="74"/>
        <v>0</v>
      </c>
      <c r="BP15" s="9">
        <f t="shared" si="75"/>
        <v>0</v>
      </c>
      <c r="BQ15" s="9">
        <f t="shared" si="15"/>
        <v>0</v>
      </c>
      <c r="BR15" s="9">
        <f t="shared" si="49"/>
        <v>0</v>
      </c>
      <c r="BS15" s="8">
        <f t="shared" si="50"/>
        <v>1</v>
      </c>
      <c r="BT15" s="8">
        <f t="shared" si="51"/>
        <v>0</v>
      </c>
      <c r="BU15" s="8">
        <f t="shared" si="76"/>
        <v>1</v>
      </c>
      <c r="BV15" s="8">
        <f t="shared" si="77"/>
        <v>1</v>
      </c>
      <c r="BW15" s="8">
        <f t="shared" si="78"/>
        <v>0</v>
      </c>
      <c r="BX15" s="8">
        <f t="shared" si="16"/>
        <v>0</v>
      </c>
      <c r="BY15" s="8">
        <f t="shared" si="55"/>
        <v>11</v>
      </c>
      <c r="BZ15" s="1">
        <f t="shared" si="56"/>
        <v>2</v>
      </c>
    </row>
    <row r="16" spans="1:78" x14ac:dyDescent="0.25">
      <c r="A16" s="3">
        <f t="shared" si="57"/>
        <v>13</v>
      </c>
      <c r="B16" s="3" t="str">
        <f t="shared" si="58"/>
        <v>BB-B910-13</v>
      </c>
      <c r="C16" s="17">
        <v>5</v>
      </c>
      <c r="D16" s="4">
        <f t="shared" ref="D16:D18" si="79">+E16</f>
        <v>45125</v>
      </c>
      <c r="E16" s="5">
        <v>45125</v>
      </c>
      <c r="F16" s="6">
        <v>0.75</v>
      </c>
      <c r="G16" s="6"/>
      <c r="H16" s="3" t="str">
        <f t="shared" si="5"/>
        <v>Chester Valley</v>
      </c>
      <c r="I16" s="3">
        <v>17</v>
      </c>
      <c r="J16" s="3" t="s">
        <v>21</v>
      </c>
      <c r="K16" s="3" t="str">
        <f t="shared" si="6"/>
        <v>Great Valley</v>
      </c>
      <c r="L16" s="3">
        <v>16</v>
      </c>
      <c r="M16" s="42" t="s">
        <v>59</v>
      </c>
      <c r="N16" s="3" t="s">
        <v>10</v>
      </c>
      <c r="P16" s="3">
        <v>5</v>
      </c>
      <c r="Q16" s="3">
        <v>6</v>
      </c>
      <c r="AC16" s="20"/>
      <c r="AE16" s="20"/>
      <c r="AJ16" s="9">
        <f t="shared" si="20"/>
        <v>1</v>
      </c>
      <c r="AK16" s="9">
        <f t="shared" ref="AK16:AK18" si="80">IF(AND(AJ16=1,$K16=AJ$1),1,0)</f>
        <v>0</v>
      </c>
      <c r="AL16" s="9">
        <f t="shared" ref="AL16:AL18" si="81">IF(AND(AJ16=1,$H16=AJ$1),1,0)</f>
        <v>1</v>
      </c>
      <c r="AM16" s="9">
        <f t="shared" ref="AM16:AM18" si="82">IF(OR(AND($H16=AJ$1,$I16&gt;$L16),AND($K16=AJ$1,$I16&lt;$L16)),1,0)</f>
        <v>1</v>
      </c>
      <c r="AN16" s="9">
        <f t="shared" ref="AN16:AN18" si="83">IF(OR(AND($H16=AJ$1,$I16&lt;$L16),AND($K16=AJ$1,$I16&gt;$L16)),1,0)</f>
        <v>0</v>
      </c>
      <c r="AO16" s="9">
        <f t="shared" ref="AO16:AO18" si="84">IF(AND(AJ16=1,$I16+$L16&gt;0),1-SUM(AM16:AN16),0)</f>
        <v>0</v>
      </c>
      <c r="AP16" s="9">
        <f t="shared" ref="AP16:AP18" si="85">IF(AJ16=1,IF($H16=AJ$1,$L16,$I16),0)</f>
        <v>16</v>
      </c>
      <c r="AQ16" s="8">
        <f t="shared" si="26"/>
        <v>0</v>
      </c>
      <c r="AR16" s="8">
        <f t="shared" ref="AR16:AR18" si="86">IF(AND(AQ16=1,$K16=AQ$1),1,0)</f>
        <v>0</v>
      </c>
      <c r="AS16" s="8">
        <f t="shared" ref="AS16:AS18" si="87">IF(AND(AQ16=1,$H16=AQ$1),1,0)</f>
        <v>0</v>
      </c>
      <c r="AT16" s="8">
        <f t="shared" ref="AT16:AT18" si="88">IF(OR(AND($H16=AQ$1,$I16&gt;$L16),AND($K16=AQ$1,$I16&lt;$L16)),1,0)</f>
        <v>0</v>
      </c>
      <c r="AU16" s="8">
        <f t="shared" ref="AU16:AU18" si="89">IF(OR(AND($H16=AQ$1,$I16&lt;$L16),AND($K16=AQ$1,$I16&gt;$L16)),1,0)</f>
        <v>0</v>
      </c>
      <c r="AV16" s="8">
        <f t="shared" ref="AV16:AV18" si="90">IF(AND(AQ16=1,$I16+$L16&gt;0),1-SUM(AT16:AU16),0)</f>
        <v>0</v>
      </c>
      <c r="AW16" s="8">
        <f t="shared" ref="AW16:AW18" si="91">IF(AQ16=1,IF($H16=AQ$1,$L16,$I16),0)</f>
        <v>0</v>
      </c>
      <c r="AX16" s="10">
        <f t="shared" si="32"/>
        <v>1</v>
      </c>
      <c r="AY16" s="10">
        <f t="shared" ref="AY16:AY18" si="92">IF(AND(AX16=1,$K16=AX$1),1,0)</f>
        <v>1</v>
      </c>
      <c r="AZ16" s="10">
        <f t="shared" ref="AZ16:AZ18" si="93">IF(AND(AX16=1,$H16=AX$1),1,0)</f>
        <v>0</v>
      </c>
      <c r="BA16" s="10">
        <f t="shared" ref="BA16:BA18" si="94">IF(OR(AND($H16=AX$1,$I16&gt;$L16),AND($K16=AX$1,$I16&lt;$L16)),1,0)</f>
        <v>0</v>
      </c>
      <c r="BB16" s="10">
        <f t="shared" ref="BB16:BB18" si="95">IF(OR(AND($H16=AX$1,$I16&lt;$L16),AND($K16=AX$1,$I16&gt;$L16)),1,0)</f>
        <v>1</v>
      </c>
      <c r="BC16" s="10">
        <f t="shared" ref="BC16:BC18" si="96">IF(AND(AX16=1,$I16+$L16&gt;0),1-SUM(BA16:BB16),0)</f>
        <v>0</v>
      </c>
      <c r="BD16" s="10">
        <f t="shared" ref="BD16:BD18" si="97">IF(AX16=1,IF($H16=AX$1,$L16,$I16),0)</f>
        <v>17</v>
      </c>
      <c r="BE16" s="11">
        <f t="shared" si="38"/>
        <v>0</v>
      </c>
      <c r="BF16" s="11">
        <f t="shared" ref="BF16:BF18" si="98">IF(AND(BE16=1,$K16=BE$1),1,0)</f>
        <v>0</v>
      </c>
      <c r="BG16" s="11">
        <f t="shared" ref="BG16:BG18" si="99">IF(AND(BE16=1,$H16=BE$1),1,0)</f>
        <v>0</v>
      </c>
      <c r="BH16" s="11">
        <f t="shared" ref="BH16:BH18" si="100">IF(OR(AND($H16=BE$1,$I16&gt;$L16),AND($K16=BE$1,$I16&lt;$L16)),1,0)</f>
        <v>0</v>
      </c>
      <c r="BI16" s="11">
        <f t="shared" ref="BI16:BI18" si="101">IF(OR(AND($H16=BE$1,$I16&lt;$L16),AND($K16=BE$1,$I16&gt;$L16)),1,0)</f>
        <v>0</v>
      </c>
      <c r="BJ16" s="11">
        <f t="shared" ref="BJ16:BJ18" si="102">IF(AND(BE16=1,$I16+$L16&gt;0),1-SUM(BH16:BI16),0)</f>
        <v>0</v>
      </c>
      <c r="BK16" s="11">
        <f t="shared" ref="BK16:BK18" si="103">IF(BE16=1,IF($H16=BE$1,$L16,$I16),0)</f>
        <v>0</v>
      </c>
      <c r="BL16" s="9">
        <f t="shared" si="44"/>
        <v>0</v>
      </c>
      <c r="BM16" s="9">
        <f t="shared" ref="BM16:BM18" si="104">IF(AND(BL16=1,$K16=BL$1),1,0)</f>
        <v>0</v>
      </c>
      <c r="BN16" s="9">
        <f t="shared" ref="BN16:BN18" si="105">IF(AND(BL16=1,$H16=BL$1),1,0)</f>
        <v>0</v>
      </c>
      <c r="BO16" s="9">
        <f t="shared" ref="BO16:BO18" si="106">IF(OR(AND($H16=BL$1,$I16&gt;$L16),AND($K16=BL$1,$I16&lt;$L16)),1,0)</f>
        <v>0</v>
      </c>
      <c r="BP16" s="9">
        <f t="shared" ref="BP16:BP18" si="107">IF(OR(AND($H16=BL$1,$I16&lt;$L16),AND($K16=BL$1,$I16&gt;$L16)),1,0)</f>
        <v>0</v>
      </c>
      <c r="BQ16" s="9">
        <f t="shared" ref="BQ16:BQ18" si="108">IF(AND(BL16=1,$I16+$L16&gt;0),1-SUM(BO16:BP16),0)</f>
        <v>0</v>
      </c>
      <c r="BR16" s="9">
        <f t="shared" ref="BR16:BR18" si="109">IF(BL16=1,IF($H16=BL$1,$L16,$I16),0)</f>
        <v>0</v>
      </c>
      <c r="BS16" s="8">
        <f t="shared" si="50"/>
        <v>0</v>
      </c>
      <c r="BT16" s="8">
        <f t="shared" ref="BT16:BT18" si="110">IF(AND(BS16=1,$K16=BS$1),1,0)</f>
        <v>0</v>
      </c>
      <c r="BU16" s="8">
        <f t="shared" ref="BU16:BU18" si="111">IF(AND(BS16=1,$H16=BS$1),1,0)</f>
        <v>0</v>
      </c>
      <c r="BV16" s="8">
        <f t="shared" ref="BV16:BV18" si="112">IF(OR(AND($H16=BS$1,$I16&gt;$L16),AND($K16=BS$1,$I16&lt;$L16)),1,0)</f>
        <v>0</v>
      </c>
      <c r="BW16" s="8">
        <f t="shared" ref="BW16:BW18" si="113">IF(OR(AND($H16=BS$1,$I16&lt;$L16),AND($K16=BS$1,$I16&gt;$L16)),1,0)</f>
        <v>0</v>
      </c>
      <c r="BX16" s="8">
        <f t="shared" ref="BX16:BX18" si="114">IF(AND(BS16=1,$I16+$L16&gt;0),1-SUM(BV16:BW16),0)</f>
        <v>0</v>
      </c>
      <c r="BY16" s="8">
        <f t="shared" ref="BY16:BY18" si="115">IF(BS16=1,IF($H16=BS$1,$L16,$I16),0)</f>
        <v>0</v>
      </c>
      <c r="BZ16" s="1">
        <f t="shared" si="56"/>
        <v>2</v>
      </c>
    </row>
    <row r="17" spans="1:78" x14ac:dyDescent="0.25">
      <c r="A17" s="3">
        <f t="shared" si="57"/>
        <v>14</v>
      </c>
      <c r="B17" s="3" t="str">
        <f t="shared" si="58"/>
        <v>BB-B910-14</v>
      </c>
      <c r="C17" s="17">
        <v>5</v>
      </c>
      <c r="D17" s="4">
        <f t="shared" si="79"/>
        <v>45126</v>
      </c>
      <c r="E17" s="5">
        <v>45126</v>
      </c>
      <c r="F17" s="6">
        <v>0.75</v>
      </c>
      <c r="G17" s="6"/>
      <c r="H17" s="3" t="str">
        <f t="shared" si="5"/>
        <v>Lower Perk</v>
      </c>
      <c r="I17" s="49">
        <v>4</v>
      </c>
      <c r="J17" s="3" t="s">
        <v>21</v>
      </c>
      <c r="K17" s="3" t="str">
        <f t="shared" si="6"/>
        <v>Devon/Strafford</v>
      </c>
      <c r="L17" s="49">
        <v>8</v>
      </c>
      <c r="M17" s="3" t="s">
        <v>58</v>
      </c>
      <c r="N17" s="3" t="s">
        <v>10</v>
      </c>
      <c r="P17" s="3">
        <v>1</v>
      </c>
      <c r="Q17" s="3">
        <v>3</v>
      </c>
      <c r="AC17" s="20"/>
      <c r="AE17" s="20"/>
      <c r="AJ17" s="9">
        <f t="shared" si="20"/>
        <v>0</v>
      </c>
      <c r="AK17" s="9">
        <f t="shared" si="80"/>
        <v>0</v>
      </c>
      <c r="AL17" s="9">
        <f t="shared" si="81"/>
        <v>0</v>
      </c>
      <c r="AM17" s="9">
        <f t="shared" si="82"/>
        <v>0</v>
      </c>
      <c r="AN17" s="9">
        <f t="shared" si="83"/>
        <v>0</v>
      </c>
      <c r="AO17" s="9">
        <f t="shared" si="84"/>
        <v>0</v>
      </c>
      <c r="AP17" s="9">
        <f t="shared" si="85"/>
        <v>0</v>
      </c>
      <c r="AQ17" s="8">
        <f t="shared" si="26"/>
        <v>1</v>
      </c>
      <c r="AR17" s="8">
        <f t="shared" si="86"/>
        <v>1</v>
      </c>
      <c r="AS17" s="8">
        <f t="shared" si="87"/>
        <v>0</v>
      </c>
      <c r="AT17" s="8">
        <f t="shared" si="88"/>
        <v>1</v>
      </c>
      <c r="AU17" s="8">
        <f t="shared" si="89"/>
        <v>0</v>
      </c>
      <c r="AV17" s="8">
        <f t="shared" si="90"/>
        <v>0</v>
      </c>
      <c r="AW17" s="8">
        <f t="shared" si="91"/>
        <v>4</v>
      </c>
      <c r="AX17" s="10">
        <f t="shared" si="32"/>
        <v>0</v>
      </c>
      <c r="AY17" s="10">
        <f t="shared" si="92"/>
        <v>0</v>
      </c>
      <c r="AZ17" s="10">
        <f t="shared" si="93"/>
        <v>0</v>
      </c>
      <c r="BA17" s="10">
        <f t="shared" si="94"/>
        <v>0</v>
      </c>
      <c r="BB17" s="10">
        <f t="shared" si="95"/>
        <v>0</v>
      </c>
      <c r="BC17" s="10">
        <f t="shared" si="96"/>
        <v>0</v>
      </c>
      <c r="BD17" s="10">
        <f t="shared" si="97"/>
        <v>0</v>
      </c>
      <c r="BE17" s="11">
        <f t="shared" si="38"/>
        <v>1</v>
      </c>
      <c r="BF17" s="11">
        <f t="shared" si="98"/>
        <v>0</v>
      </c>
      <c r="BG17" s="11">
        <f t="shared" si="99"/>
        <v>1</v>
      </c>
      <c r="BH17" s="11">
        <f t="shared" si="100"/>
        <v>0</v>
      </c>
      <c r="BI17" s="11">
        <f t="shared" si="101"/>
        <v>1</v>
      </c>
      <c r="BJ17" s="11">
        <f t="shared" si="102"/>
        <v>0</v>
      </c>
      <c r="BK17" s="11">
        <f t="shared" si="103"/>
        <v>8</v>
      </c>
      <c r="BL17" s="9">
        <f t="shared" si="44"/>
        <v>0</v>
      </c>
      <c r="BM17" s="9">
        <f t="shared" si="104"/>
        <v>0</v>
      </c>
      <c r="BN17" s="9">
        <f t="shared" si="105"/>
        <v>0</v>
      </c>
      <c r="BO17" s="9">
        <f t="shared" si="106"/>
        <v>0</v>
      </c>
      <c r="BP17" s="9">
        <f t="shared" si="107"/>
        <v>0</v>
      </c>
      <c r="BQ17" s="9">
        <f t="shared" si="108"/>
        <v>0</v>
      </c>
      <c r="BR17" s="9">
        <f t="shared" si="109"/>
        <v>0</v>
      </c>
      <c r="BS17" s="8">
        <f t="shared" si="50"/>
        <v>0</v>
      </c>
      <c r="BT17" s="8">
        <f t="shared" si="110"/>
        <v>0</v>
      </c>
      <c r="BU17" s="8">
        <f t="shared" si="111"/>
        <v>0</v>
      </c>
      <c r="BV17" s="8">
        <f t="shared" si="112"/>
        <v>0</v>
      </c>
      <c r="BW17" s="8">
        <f t="shared" si="113"/>
        <v>0</v>
      </c>
      <c r="BX17" s="8">
        <f t="shared" si="114"/>
        <v>0</v>
      </c>
      <c r="BY17" s="8">
        <f t="shared" si="115"/>
        <v>0</v>
      </c>
      <c r="BZ17" s="1">
        <f t="shared" si="56"/>
        <v>2</v>
      </c>
    </row>
    <row r="18" spans="1:78" x14ac:dyDescent="0.25">
      <c r="A18" s="3">
        <f t="shared" si="57"/>
        <v>15</v>
      </c>
      <c r="B18" s="3" t="str">
        <f t="shared" si="58"/>
        <v>BB-B910-15</v>
      </c>
      <c r="C18" s="17">
        <v>5</v>
      </c>
      <c r="D18" s="4">
        <f t="shared" si="79"/>
        <v>45125</v>
      </c>
      <c r="E18" s="5">
        <v>45125</v>
      </c>
      <c r="F18" s="6"/>
      <c r="G18" s="6"/>
      <c r="H18" s="43" t="str">
        <f t="shared" si="5"/>
        <v>R/W - Forfeit</v>
      </c>
      <c r="I18" s="3">
        <v>0</v>
      </c>
      <c r="J18" s="3" t="s">
        <v>21</v>
      </c>
      <c r="K18" s="3" t="str">
        <f t="shared" si="6"/>
        <v>Upper Providence</v>
      </c>
      <c r="L18" s="3">
        <v>6</v>
      </c>
      <c r="M18" s="42" t="s">
        <v>28</v>
      </c>
      <c r="N18" s="3" t="s">
        <v>10</v>
      </c>
      <c r="P18" s="3">
        <v>4</v>
      </c>
      <c r="Q18" s="3">
        <v>2</v>
      </c>
      <c r="AC18" s="20"/>
      <c r="AE18" s="20"/>
      <c r="AJ18" s="9">
        <f t="shared" si="20"/>
        <v>0</v>
      </c>
      <c r="AK18" s="9">
        <f t="shared" si="80"/>
        <v>0</v>
      </c>
      <c r="AL18" s="9">
        <f t="shared" si="81"/>
        <v>0</v>
      </c>
      <c r="AM18" s="9">
        <f t="shared" si="82"/>
        <v>0</v>
      </c>
      <c r="AN18" s="9">
        <f t="shared" si="83"/>
        <v>0</v>
      </c>
      <c r="AO18" s="9">
        <f t="shared" si="84"/>
        <v>0</v>
      </c>
      <c r="AP18" s="9">
        <f t="shared" si="85"/>
        <v>0</v>
      </c>
      <c r="AQ18" s="8">
        <f t="shared" si="26"/>
        <v>0</v>
      </c>
      <c r="AR18" s="8">
        <f t="shared" si="86"/>
        <v>0</v>
      </c>
      <c r="AS18" s="8">
        <f t="shared" si="87"/>
        <v>0</v>
      </c>
      <c r="AT18" s="8">
        <f t="shared" si="88"/>
        <v>0</v>
      </c>
      <c r="AU18" s="8">
        <f t="shared" si="89"/>
        <v>0</v>
      </c>
      <c r="AV18" s="8">
        <f t="shared" si="90"/>
        <v>0</v>
      </c>
      <c r="AW18" s="8">
        <f t="shared" si="91"/>
        <v>0</v>
      </c>
      <c r="AX18" s="10">
        <f t="shared" si="32"/>
        <v>0</v>
      </c>
      <c r="AY18" s="10">
        <f t="shared" si="92"/>
        <v>0</v>
      </c>
      <c r="AZ18" s="10">
        <f t="shared" si="93"/>
        <v>0</v>
      </c>
      <c r="BA18" s="10">
        <f t="shared" si="94"/>
        <v>0</v>
      </c>
      <c r="BB18" s="10">
        <f t="shared" si="95"/>
        <v>0</v>
      </c>
      <c r="BC18" s="10">
        <f t="shared" si="96"/>
        <v>0</v>
      </c>
      <c r="BD18" s="10">
        <f t="shared" si="97"/>
        <v>0</v>
      </c>
      <c r="BE18" s="11">
        <f t="shared" si="38"/>
        <v>0</v>
      </c>
      <c r="BF18" s="11">
        <f t="shared" si="98"/>
        <v>0</v>
      </c>
      <c r="BG18" s="11">
        <f t="shared" si="99"/>
        <v>0</v>
      </c>
      <c r="BH18" s="11">
        <f t="shared" si="100"/>
        <v>0</v>
      </c>
      <c r="BI18" s="11">
        <f t="shared" si="101"/>
        <v>0</v>
      </c>
      <c r="BJ18" s="11">
        <f t="shared" si="102"/>
        <v>0</v>
      </c>
      <c r="BK18" s="11">
        <f t="shared" si="103"/>
        <v>0</v>
      </c>
      <c r="BL18" s="9">
        <f t="shared" si="44"/>
        <v>1</v>
      </c>
      <c r="BM18" s="9">
        <f t="shared" si="104"/>
        <v>0</v>
      </c>
      <c r="BN18" s="9">
        <f t="shared" si="105"/>
        <v>1</v>
      </c>
      <c r="BO18" s="9">
        <f t="shared" si="106"/>
        <v>0</v>
      </c>
      <c r="BP18" s="9">
        <f t="shared" si="107"/>
        <v>1</v>
      </c>
      <c r="BQ18" s="9">
        <f t="shared" si="108"/>
        <v>0</v>
      </c>
      <c r="BR18" s="9">
        <f t="shared" si="109"/>
        <v>6</v>
      </c>
      <c r="BS18" s="8">
        <f t="shared" si="50"/>
        <v>1</v>
      </c>
      <c r="BT18" s="8">
        <f t="shared" si="110"/>
        <v>1</v>
      </c>
      <c r="BU18" s="8">
        <f t="shared" si="111"/>
        <v>0</v>
      </c>
      <c r="BV18" s="8">
        <f t="shared" si="112"/>
        <v>1</v>
      </c>
      <c r="BW18" s="8">
        <f t="shared" si="113"/>
        <v>0</v>
      </c>
      <c r="BX18" s="8">
        <f t="shared" si="114"/>
        <v>0</v>
      </c>
      <c r="BY18" s="8">
        <f t="shared" si="115"/>
        <v>0</v>
      </c>
      <c r="BZ18" s="1">
        <f t="shared" si="56"/>
        <v>2</v>
      </c>
    </row>
    <row r="19" spans="1:78" x14ac:dyDescent="0.25">
      <c r="AC19" s="20"/>
      <c r="AE19" s="20"/>
    </row>
    <row r="20" spans="1:78" x14ac:dyDescent="0.25">
      <c r="AC20" s="20"/>
      <c r="AE20" s="20"/>
      <c r="AF20" s="16" t="s">
        <v>17</v>
      </c>
      <c r="AI20" s="16"/>
      <c r="AJ20" s="9">
        <f t="shared" ref="AJ20:BY20" si="116">SUM(AJ4:AJ19)</f>
        <v>5</v>
      </c>
      <c r="AK20" s="9">
        <f t="shared" si="116"/>
        <v>3</v>
      </c>
      <c r="AL20" s="9">
        <f t="shared" si="116"/>
        <v>2</v>
      </c>
      <c r="AM20" s="9">
        <f t="shared" si="116"/>
        <v>4</v>
      </c>
      <c r="AN20" s="9">
        <f t="shared" si="116"/>
        <v>1</v>
      </c>
      <c r="AO20" s="9">
        <f t="shared" si="116"/>
        <v>0</v>
      </c>
      <c r="AP20" s="9">
        <f t="shared" si="116"/>
        <v>38</v>
      </c>
      <c r="AQ20" s="8">
        <f t="shared" si="116"/>
        <v>5</v>
      </c>
      <c r="AR20" s="8">
        <f t="shared" si="116"/>
        <v>2</v>
      </c>
      <c r="AS20" s="8">
        <f t="shared" si="116"/>
        <v>3</v>
      </c>
      <c r="AT20" s="8">
        <f t="shared" si="116"/>
        <v>2</v>
      </c>
      <c r="AU20" s="8">
        <f t="shared" si="116"/>
        <v>3</v>
      </c>
      <c r="AV20" s="8">
        <f t="shared" si="116"/>
        <v>0</v>
      </c>
      <c r="AW20" s="8">
        <f t="shared" si="116"/>
        <v>56</v>
      </c>
      <c r="AX20" s="10">
        <f t="shared" si="116"/>
        <v>5</v>
      </c>
      <c r="AY20" s="10">
        <f t="shared" si="116"/>
        <v>3</v>
      </c>
      <c r="AZ20" s="10">
        <f t="shared" si="116"/>
        <v>2</v>
      </c>
      <c r="BA20" s="10">
        <f t="shared" si="116"/>
        <v>2</v>
      </c>
      <c r="BB20" s="10">
        <f t="shared" si="116"/>
        <v>3</v>
      </c>
      <c r="BC20" s="10">
        <f t="shared" si="116"/>
        <v>0</v>
      </c>
      <c r="BD20" s="10">
        <f t="shared" si="116"/>
        <v>55</v>
      </c>
      <c r="BE20" s="11">
        <f t="shared" si="116"/>
        <v>5</v>
      </c>
      <c r="BF20" s="11">
        <f t="shared" si="116"/>
        <v>3</v>
      </c>
      <c r="BG20" s="11">
        <f t="shared" si="116"/>
        <v>2</v>
      </c>
      <c r="BH20" s="11">
        <f t="shared" si="116"/>
        <v>2</v>
      </c>
      <c r="BI20" s="11">
        <f t="shared" si="116"/>
        <v>3</v>
      </c>
      <c r="BJ20" s="11">
        <f t="shared" si="116"/>
        <v>0</v>
      </c>
      <c r="BK20" s="11">
        <f t="shared" si="116"/>
        <v>38</v>
      </c>
      <c r="BL20" s="9">
        <f t="shared" si="116"/>
        <v>5</v>
      </c>
      <c r="BM20" s="9">
        <f t="shared" si="116"/>
        <v>2</v>
      </c>
      <c r="BN20" s="9">
        <f t="shared" si="116"/>
        <v>3</v>
      </c>
      <c r="BO20" s="9">
        <f t="shared" si="116"/>
        <v>0</v>
      </c>
      <c r="BP20" s="9">
        <f t="shared" si="116"/>
        <v>5</v>
      </c>
      <c r="BQ20" s="9">
        <f t="shared" si="116"/>
        <v>0</v>
      </c>
      <c r="BR20" s="9">
        <f t="shared" si="116"/>
        <v>30</v>
      </c>
      <c r="BS20" s="8">
        <f t="shared" si="116"/>
        <v>5</v>
      </c>
      <c r="BT20" s="8">
        <f t="shared" si="116"/>
        <v>2</v>
      </c>
      <c r="BU20" s="8">
        <f t="shared" si="116"/>
        <v>3</v>
      </c>
      <c r="BV20" s="8">
        <f t="shared" si="116"/>
        <v>5</v>
      </c>
      <c r="BW20" s="8">
        <f t="shared" si="116"/>
        <v>0</v>
      </c>
      <c r="BX20" s="8">
        <f t="shared" si="116"/>
        <v>0</v>
      </c>
      <c r="BY20" s="8">
        <f t="shared" si="116"/>
        <v>38</v>
      </c>
    </row>
    <row r="21" spans="1:78" ht="15" customHeight="1" x14ac:dyDescent="0.25">
      <c r="A21" s="35" t="s">
        <v>50</v>
      </c>
      <c r="B21" s="35" t="str">
        <f t="shared" ref="B21:B23" si="117">_xlfn.CONCAT($B$1,"-",A21)</f>
        <v>BB-B910-B1</v>
      </c>
      <c r="C21" s="35" t="s">
        <v>54</v>
      </c>
      <c r="D21" s="36">
        <f>+E21</f>
        <v>45129</v>
      </c>
      <c r="E21" s="37">
        <v>45129</v>
      </c>
      <c r="F21" s="38">
        <v>0.39583333333333331</v>
      </c>
      <c r="G21" s="35"/>
      <c r="H21" s="35" t="s">
        <v>46</v>
      </c>
      <c r="I21" s="35">
        <v>10</v>
      </c>
      <c r="J21" s="35" t="s">
        <v>21</v>
      </c>
      <c r="K21" s="35" t="s">
        <v>27</v>
      </c>
      <c r="L21" s="35">
        <v>3</v>
      </c>
      <c r="M21" s="44" t="s">
        <v>43</v>
      </c>
      <c r="N21" s="35" t="s">
        <v>10</v>
      </c>
      <c r="AC21" s="20"/>
      <c r="AE21" s="20"/>
    </row>
    <row r="22" spans="1:78" ht="15" customHeight="1" x14ac:dyDescent="0.25">
      <c r="A22" s="35" t="s">
        <v>51</v>
      </c>
      <c r="B22" s="35" t="str">
        <f t="shared" si="117"/>
        <v>BB-B910-B2</v>
      </c>
      <c r="C22" s="35" t="s">
        <v>54</v>
      </c>
      <c r="D22" s="36">
        <f t="shared" ref="D22:D23" si="118">+E22</f>
        <v>45129</v>
      </c>
      <c r="E22" s="37">
        <v>45129</v>
      </c>
      <c r="F22" s="38">
        <v>0.5</v>
      </c>
      <c r="G22" s="35"/>
      <c r="H22" s="35" t="s">
        <v>48</v>
      </c>
      <c r="I22" s="35">
        <v>17</v>
      </c>
      <c r="J22" s="35" t="s">
        <v>21</v>
      </c>
      <c r="K22" s="35" t="s">
        <v>41</v>
      </c>
      <c r="L22" s="35">
        <v>16</v>
      </c>
      <c r="M22" s="44" t="s">
        <v>43</v>
      </c>
      <c r="N22" s="35" t="s">
        <v>10</v>
      </c>
      <c r="AC22" s="20"/>
      <c r="AE22" s="20"/>
    </row>
    <row r="23" spans="1:78" ht="15" customHeight="1" x14ac:dyDescent="0.25">
      <c r="A23" s="35" t="s">
        <v>52</v>
      </c>
      <c r="B23" s="35" t="str">
        <f t="shared" si="117"/>
        <v>BB-B910-B3</v>
      </c>
      <c r="C23" s="35" t="s">
        <v>54</v>
      </c>
      <c r="D23" s="36">
        <f t="shared" si="118"/>
        <v>45130</v>
      </c>
      <c r="E23" s="37">
        <v>45130</v>
      </c>
      <c r="F23" s="48">
        <v>0.5</v>
      </c>
      <c r="G23" s="35"/>
      <c r="H23" s="35" t="s">
        <v>46</v>
      </c>
      <c r="I23" s="35">
        <v>15</v>
      </c>
      <c r="J23" s="35" t="s">
        <v>21</v>
      </c>
      <c r="K23" s="35" t="s">
        <v>48</v>
      </c>
      <c r="L23" s="35">
        <v>3</v>
      </c>
      <c r="M23" s="44" t="s">
        <v>42</v>
      </c>
      <c r="N23" s="40" t="s">
        <v>61</v>
      </c>
    </row>
    <row r="24" spans="1:78" x14ac:dyDescent="0.25">
      <c r="AG24" s="16"/>
      <c r="AH24" s="16"/>
    </row>
    <row r="25" spans="1:78" ht="15" customHeight="1" x14ac:dyDescent="0.25">
      <c r="E25" s="58" t="s">
        <v>55</v>
      </c>
      <c r="F25" s="59"/>
      <c r="G25" s="35"/>
      <c r="H25" s="35" t="str">
        <f>IF(I23+L23&gt;0,(IF(I23&gt;L23,H23,K23)),"WG-B3")</f>
        <v>Lower Perk</v>
      </c>
      <c r="J25" s="19"/>
      <c r="K25" s="1" t="s">
        <v>33</v>
      </c>
    </row>
    <row r="27" spans="1:78" ht="15" customHeight="1" x14ac:dyDescent="0.25">
      <c r="A27" s="39" t="s">
        <v>53</v>
      </c>
      <c r="B27" s="35" t="str">
        <f t="shared" ref="B27" si="119">_xlfn.CONCAT($B$1,"-",A27)</f>
        <v>BB-B910-BC1</v>
      </c>
      <c r="C27" s="35" t="s">
        <v>54</v>
      </c>
      <c r="D27" s="36">
        <f t="shared" ref="D27" si="120">+E27</f>
        <v>45130</v>
      </c>
      <c r="E27" s="37">
        <v>45130</v>
      </c>
      <c r="F27" s="38"/>
      <c r="G27" s="35"/>
      <c r="H27" s="43" t="str">
        <f>+S8</f>
        <v>R/W - Forfeit</v>
      </c>
      <c r="I27" s="35">
        <v>0</v>
      </c>
      <c r="J27" s="35" t="s">
        <v>21</v>
      </c>
      <c r="K27" s="35" t="s">
        <v>45</v>
      </c>
      <c r="L27" s="35">
        <v>6</v>
      </c>
      <c r="M27" s="35" t="s">
        <v>28</v>
      </c>
      <c r="N27" s="35" t="s">
        <v>28</v>
      </c>
    </row>
    <row r="29" spans="1:78" ht="15" customHeight="1" x14ac:dyDescent="0.25">
      <c r="E29" s="58" t="s">
        <v>56</v>
      </c>
      <c r="F29" s="59"/>
      <c r="G29" s="35"/>
      <c r="H29" s="35" t="str">
        <f>IF(I27+L27&gt;0,(IF(I27&gt;L27,H27,K27)),"WG-BC3")</f>
        <v>Devon/Strafford</v>
      </c>
      <c r="J29" s="19"/>
      <c r="K29" s="1" t="s">
        <v>33</v>
      </c>
    </row>
    <row r="31" spans="1:78" ht="15" hidden="1" customHeight="1" x14ac:dyDescent="0.25">
      <c r="A31" s="26" t="s">
        <v>36</v>
      </c>
      <c r="B31" s="26" t="str">
        <f t="shared" ref="B31:B33" si="121">_xlfn.CONCAT($B$1,"-",A31)</f>
        <v>BB-B910-W1</v>
      </c>
      <c r="C31" s="26" t="s">
        <v>39</v>
      </c>
      <c r="D31" s="27">
        <f t="shared" ref="D31:D33" si="122">+E31</f>
        <v>0</v>
      </c>
      <c r="E31" s="28"/>
      <c r="F31" s="29"/>
      <c r="G31" s="29"/>
      <c r="H31" s="26" t="s">
        <v>28</v>
      </c>
      <c r="I31" s="26">
        <v>0</v>
      </c>
      <c r="J31" s="26" t="s">
        <v>21</v>
      </c>
      <c r="K31" s="26" t="s">
        <v>35</v>
      </c>
      <c r="L31" s="26">
        <v>6</v>
      </c>
      <c r="M31" s="26" t="s">
        <v>28</v>
      </c>
      <c r="N31" s="26" t="s">
        <v>28</v>
      </c>
    </row>
    <row r="32" spans="1:78" ht="15" hidden="1" customHeight="1" x14ac:dyDescent="0.25">
      <c r="A32" s="26" t="s">
        <v>37</v>
      </c>
      <c r="B32" s="26" t="str">
        <f t="shared" si="121"/>
        <v>BB-B910-W2</v>
      </c>
      <c r="C32" s="26" t="s">
        <v>39</v>
      </c>
      <c r="D32" s="27">
        <f t="shared" si="122"/>
        <v>0</v>
      </c>
      <c r="E32" s="28"/>
      <c r="F32" s="29"/>
      <c r="G32" s="29"/>
      <c r="H32" s="26" t="s">
        <v>28</v>
      </c>
      <c r="I32" s="26">
        <v>0</v>
      </c>
      <c r="J32" s="26" t="s">
        <v>21</v>
      </c>
      <c r="K32" s="26" t="s">
        <v>40</v>
      </c>
      <c r="L32" s="26">
        <v>6</v>
      </c>
      <c r="M32" s="26" t="s">
        <v>28</v>
      </c>
      <c r="N32" s="26" t="s">
        <v>28</v>
      </c>
    </row>
    <row r="33" spans="1:14" ht="15" hidden="1" customHeight="1" x14ac:dyDescent="0.25">
      <c r="A33" s="22" t="s">
        <v>38</v>
      </c>
      <c r="B33" s="22" t="str">
        <f t="shared" si="121"/>
        <v>BB-B910-W3</v>
      </c>
      <c r="C33" s="22" t="s">
        <v>39</v>
      </c>
      <c r="D33" s="23">
        <f t="shared" si="122"/>
        <v>44765</v>
      </c>
      <c r="E33" s="24">
        <v>44765</v>
      </c>
      <c r="F33" s="25"/>
      <c r="G33" s="25"/>
      <c r="H33" s="22" t="str">
        <f>IF($I32+$L32&gt;0,(IF($I32&gt;$L32,$H32,$K32)),"WG-2")</f>
        <v>#10 - Radnor/Wayne</v>
      </c>
      <c r="I33" s="22">
        <v>0</v>
      </c>
      <c r="J33" s="22" t="s">
        <v>21</v>
      </c>
      <c r="K33" s="22" t="str">
        <f>IF($I31+$L31&gt;0,(IF($I31&gt;$L31,$H31,$K31)),"WG-W1")</f>
        <v>#9 Seed</v>
      </c>
      <c r="L33" s="22">
        <v>6</v>
      </c>
      <c r="M33" s="22" t="s">
        <v>28</v>
      </c>
      <c r="N33" s="22" t="s">
        <v>28</v>
      </c>
    </row>
    <row r="34" spans="1:14" ht="15" hidden="1" customHeight="1" x14ac:dyDescent="0.25"/>
    <row r="35" spans="1:14" ht="15" hidden="1" customHeight="1" x14ac:dyDescent="0.25">
      <c r="E35" s="56" t="s">
        <v>34</v>
      </c>
      <c r="F35" s="56"/>
      <c r="G35" s="22"/>
      <c r="H35" s="22" t="str">
        <f>IF(I33+L33&gt;0,(IF(I33&gt;L33,H33,K33)),"WG-W3")</f>
        <v>#9 Seed</v>
      </c>
      <c r="J35" s="19"/>
      <c r="K35" s="1" t="s">
        <v>33</v>
      </c>
    </row>
  </sheetData>
  <mergeCells count="11">
    <mergeCell ref="C1:N2"/>
    <mergeCell ref="E35:F35"/>
    <mergeCell ref="BS1:BY1"/>
    <mergeCell ref="E25:F25"/>
    <mergeCell ref="E29:F29"/>
    <mergeCell ref="AJ1:AP1"/>
    <mergeCell ref="AQ1:AW1"/>
    <mergeCell ref="AX1:BD1"/>
    <mergeCell ref="BE1:BK1"/>
    <mergeCell ref="BL1:BR1"/>
    <mergeCell ref="S1:Z2"/>
  </mergeCells>
  <printOptions horizontalCentered="1"/>
  <pageMargins left="0" right="0" top="0.5" bottom="0.5" header="0.25" footer="0.25"/>
  <pageSetup scale="68" orientation="landscape" r:id="rId1"/>
  <headerFooter>
    <oddHeader>&amp;F</oddHeader>
    <oddFooter>&amp;L&amp;A&amp;C&amp;D&amp;RPage &amp;P</oddFooter>
  </headerFooter>
  <ignoredErrors>
    <ignoredError sqref="D7:D9 D10:D12 U6:U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D27 John Klein - RED</vt:lpstr>
      <vt:lpstr>'D27 John Klein - RED'!Print_Titles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Bennett</dc:creator>
  <cp:lastModifiedBy>Jeff Bennett</cp:lastModifiedBy>
  <cp:lastPrinted>2023-07-16T18:17:51Z</cp:lastPrinted>
  <dcterms:created xsi:type="dcterms:W3CDTF">2021-07-02T03:06:19Z</dcterms:created>
  <dcterms:modified xsi:type="dcterms:W3CDTF">2023-07-24T03:24:06Z</dcterms:modified>
</cp:coreProperties>
</file>