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Removable Disk\JB_Flash_Drive\Jeff\ELL_2025\PA_Dist_27\All-Stars\Schedules\Special Games\Completed\"/>
    </mc:Choice>
  </mc:AlternateContent>
  <xr:revisionPtr revIDLastSave="0" documentId="13_ncr:1_{0D1D44A8-F0AC-4886-9274-23F24952B0B3}" xr6:coauthVersionLast="47" xr6:coauthVersionMax="47" xr10:uidLastSave="{00000000-0000-0000-0000-000000000000}"/>
  <bookViews>
    <workbookView xWindow="47880" yWindow="-120" windowWidth="29040" windowHeight="15720" xr2:uid="{85C8BFC6-F207-4425-B470-3860F83D01EA}"/>
  </bookViews>
  <sheets>
    <sheet name="D27 John Klein" sheetId="1" r:id="rId1"/>
    <sheet name="Standings" sheetId="2" state="hidden" r:id="rId2"/>
    <sheet name="Schedule" sheetId="3" state="hidden" r:id="rId3"/>
  </sheets>
  <definedNames>
    <definedName name="_xlnm._FilterDatabase" localSheetId="0" hidden="1">'D27 John Klein'!$A$3:$CW$38</definedName>
    <definedName name="_xlnm._FilterDatabase" localSheetId="2" hidden="1">Schedule!$A$1:$N$55</definedName>
    <definedName name="_xlnm.Print_Titles" localSheetId="0">'D27 John Klein'!$1:$3</definedName>
    <definedName name="_xlnm.Print_Titles" localSheetId="2">Schedule!$1:$1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K49" i="1"/>
  <c r="M49" i="1" l="1"/>
  <c r="M56" i="1" s="1"/>
  <c r="D27" i="1" l="1"/>
  <c r="B13" i="1" l="1"/>
  <c r="W26" i="2"/>
  <c r="W14" i="2"/>
  <c r="H51" i="1"/>
  <c r="H49" i="1"/>
  <c r="H44" i="1"/>
  <c r="K42" i="1"/>
  <c r="D49" i="1"/>
  <c r="B49" i="1"/>
  <c r="D48" i="1"/>
  <c r="B48" i="1"/>
  <c r="D47" i="1"/>
  <c r="B47" i="1"/>
  <c r="D42" i="1"/>
  <c r="B42" i="1"/>
  <c r="D41" i="1"/>
  <c r="B41" i="1"/>
  <c r="D40" i="1"/>
  <c r="B40" i="1"/>
  <c r="D2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A14" i="1"/>
  <c r="B14" i="1" s="1"/>
  <c r="C13" i="1"/>
  <c r="A13" i="1"/>
  <c r="C12" i="1"/>
  <c r="A12" i="1"/>
  <c r="B12" i="1" s="1"/>
  <c r="C11" i="1"/>
  <c r="A11" i="1"/>
  <c r="B11" i="1" s="1"/>
  <c r="C10" i="1"/>
  <c r="A10" i="1"/>
  <c r="B10" i="1" s="1"/>
  <c r="C9" i="1"/>
  <c r="A9" i="1"/>
  <c r="B9" i="1" s="1"/>
  <c r="C8" i="1"/>
  <c r="A8" i="1"/>
  <c r="B8" i="1" s="1"/>
  <c r="C7" i="1"/>
  <c r="A7" i="1"/>
  <c r="B7" i="1" s="1"/>
  <c r="C6" i="1"/>
  <c r="A6" i="1"/>
  <c r="B6" i="1" s="1"/>
  <c r="C5" i="1"/>
  <c r="A5" i="1"/>
  <c r="B5" i="1" s="1"/>
  <c r="C4" i="1"/>
  <c r="A4" i="1"/>
  <c r="D36" i="1"/>
  <c r="D35" i="1"/>
  <c r="D34" i="1"/>
  <c r="D33" i="1"/>
  <c r="D32" i="1"/>
  <c r="D29" i="1"/>
  <c r="D26" i="1"/>
  <c r="AD32" i="2"/>
  <c r="AD26" i="2"/>
  <c r="AD20" i="2"/>
  <c r="AD19" i="2"/>
  <c r="AD14" i="2"/>
  <c r="AD8" i="2"/>
  <c r="AD7" i="2"/>
  <c r="AD2" i="2"/>
  <c r="AB28" i="2"/>
  <c r="K28" i="1" s="1"/>
  <c r="AB20" i="2"/>
  <c r="K21" i="1" s="1"/>
  <c r="AA20" i="2"/>
  <c r="H21" i="1" s="1"/>
  <c r="W3" i="2"/>
  <c r="W4" i="2" s="1"/>
  <c r="W5" i="2" s="1"/>
  <c r="W6" i="2" s="1"/>
  <c r="W7" i="2" s="1"/>
  <c r="W8" i="2" s="1"/>
  <c r="W9" i="2" s="1"/>
  <c r="W10" i="2" s="1"/>
  <c r="W11" i="2" s="1"/>
  <c r="W12" i="2" s="1"/>
  <c r="V3" i="2"/>
  <c r="V4" i="2" s="1"/>
  <c r="V5" i="2" s="1"/>
  <c r="V6" i="2" s="1"/>
  <c r="V7" i="2" s="1"/>
  <c r="V9" i="2" s="1"/>
  <c r="V10" i="2" s="1"/>
  <c r="V11" i="2" s="1"/>
  <c r="V12" i="2" s="1"/>
  <c r="V13" i="2" s="1"/>
  <c r="V15" i="2" s="1"/>
  <c r="V16" i="2" s="1"/>
  <c r="V17" i="2" s="1"/>
  <c r="V18" i="2" s="1"/>
  <c r="V19" i="2" s="1"/>
  <c r="V21" i="2" s="1"/>
  <c r="V22" i="2" s="1"/>
  <c r="V23" i="2" s="1"/>
  <c r="V24" i="2" s="1"/>
  <c r="V25" i="2" s="1"/>
  <c r="V27" i="2" s="1"/>
  <c r="V28" i="2" s="1"/>
  <c r="V29" i="2" s="1"/>
  <c r="V30" i="2" s="1"/>
  <c r="V31" i="2" s="1"/>
  <c r="V33" i="2" s="1"/>
  <c r="V34" i="2" s="1"/>
  <c r="V35" i="2" s="1"/>
  <c r="V36" i="2" s="1"/>
  <c r="V37" i="2" s="1"/>
  <c r="CV2" i="1"/>
  <c r="CO2" i="1"/>
  <c r="CH2" i="1"/>
  <c r="CA2" i="1"/>
  <c r="BT2" i="1"/>
  <c r="BM2" i="1"/>
  <c r="BF2" i="1"/>
  <c r="AY2" i="1"/>
  <c r="AR2" i="1"/>
  <c r="AK2" i="1"/>
  <c r="AD2" i="1"/>
  <c r="W2" i="1"/>
  <c r="I3" i="2" s="1"/>
  <c r="V2" i="1"/>
  <c r="H3" i="2" s="1"/>
  <c r="U2" i="1"/>
  <c r="G3" i="2" s="1"/>
  <c r="T2" i="1"/>
  <c r="F3" i="2" s="1"/>
  <c r="S2" i="1"/>
  <c r="E3" i="2" s="1"/>
  <c r="R2" i="1"/>
  <c r="D3" i="2" s="1"/>
  <c r="Q2" i="1"/>
  <c r="C3" i="2" s="1"/>
  <c r="P15" i="2"/>
  <c r="P14" i="2"/>
  <c r="P13" i="2"/>
  <c r="P12" i="2"/>
  <c r="P11" i="2"/>
  <c r="P10" i="2"/>
  <c r="AB6" i="2" s="1"/>
  <c r="K8" i="1" s="1"/>
  <c r="P9" i="2"/>
  <c r="P8" i="2"/>
  <c r="P7" i="2"/>
  <c r="P6" i="2"/>
  <c r="P5" i="2"/>
  <c r="P4" i="2"/>
  <c r="AA36" i="2" s="1"/>
  <c r="H36" i="1" s="1"/>
  <c r="Q15" i="2"/>
  <c r="Q14" i="2"/>
  <c r="Q13" i="2"/>
  <c r="Q12" i="2"/>
  <c r="Q11" i="2"/>
  <c r="Q10" i="2"/>
  <c r="Q9" i="2"/>
  <c r="AB21" i="2" s="1"/>
  <c r="K22" i="1" s="1"/>
  <c r="Q8" i="2"/>
  <c r="AB22" i="2" s="1"/>
  <c r="K23" i="1" s="1"/>
  <c r="Q7" i="2"/>
  <c r="AB33" i="2" s="1"/>
  <c r="K33" i="1" s="1"/>
  <c r="Q6" i="2"/>
  <c r="AA21" i="2" s="1"/>
  <c r="H22" i="1" s="1"/>
  <c r="Q5" i="2"/>
  <c r="Q4" i="2"/>
  <c r="CP1" i="1"/>
  <c r="CI1" i="1"/>
  <c r="CB1" i="1"/>
  <c r="BU1" i="1"/>
  <c r="E22" i="1"/>
  <c r="D22" i="1" s="1"/>
  <c r="AC21" i="2" s="1"/>
  <c r="D21" i="1"/>
  <c r="AC20" i="2" s="1"/>
  <c r="E11" i="1"/>
  <c r="E12" i="1" s="1"/>
  <c r="E13" i="1" s="1"/>
  <c r="AD11" i="2" s="1"/>
  <c r="E5" i="1"/>
  <c r="E6" i="1" s="1"/>
  <c r="AD4" i="2" s="1"/>
  <c r="W15" i="2" l="1"/>
  <c r="W16" i="2" s="1"/>
  <c r="W17" i="2" s="1"/>
  <c r="W18" i="2" s="1"/>
  <c r="W19" i="2" s="1"/>
  <c r="W20" i="2" s="1"/>
  <c r="W21" i="2" s="1"/>
  <c r="W22" i="2" s="1"/>
  <c r="W23" i="2" s="1"/>
  <c r="W24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A25" i="1"/>
  <c r="B25" i="1" s="1"/>
  <c r="A36" i="1"/>
  <c r="B36" i="1" s="1"/>
  <c r="A15" i="1"/>
  <c r="B15" i="1" s="1"/>
  <c r="A19" i="1"/>
  <c r="B19" i="1" s="1"/>
  <c r="A16" i="1"/>
  <c r="B16" i="1" s="1"/>
  <c r="A17" i="1"/>
  <c r="B17" i="1" s="1"/>
  <c r="A18" i="1"/>
  <c r="B18" i="1" s="1"/>
  <c r="A20" i="1"/>
  <c r="B20" i="1" s="1"/>
  <c r="A21" i="1"/>
  <c r="B21" i="1" s="1"/>
  <c r="A22" i="1"/>
  <c r="B22" i="1" s="1"/>
  <c r="A23" i="1"/>
  <c r="B23" i="1" s="1"/>
  <c r="A24" i="1"/>
  <c r="B24" i="1" s="1"/>
  <c r="A35" i="1"/>
  <c r="B35" i="1" s="1"/>
  <c r="AD3" i="2"/>
  <c r="AD9" i="2"/>
  <c r="AD10" i="2"/>
  <c r="AD21" i="2"/>
  <c r="AB18" i="2"/>
  <c r="K19" i="1" s="1"/>
  <c r="AA22" i="2"/>
  <c r="H23" i="1" s="1"/>
  <c r="AB31" i="2"/>
  <c r="K31" i="1" s="1"/>
  <c r="AB11" i="2"/>
  <c r="K13" i="1" s="1"/>
  <c r="AA30" i="2"/>
  <c r="H30" i="1" s="1"/>
  <c r="AA7" i="2"/>
  <c r="H9" i="1" s="1"/>
  <c r="AA8" i="2"/>
  <c r="H10" i="1" s="1"/>
  <c r="AB8" i="2"/>
  <c r="K10" i="1" s="1"/>
  <c r="M10" i="1" s="1"/>
  <c r="AA10" i="2"/>
  <c r="H12" i="1" s="1"/>
  <c r="AA18" i="2"/>
  <c r="H19" i="1" s="1"/>
  <c r="AB10" i="2"/>
  <c r="K12" i="1" s="1"/>
  <c r="AA19" i="2"/>
  <c r="H20" i="1" s="1"/>
  <c r="AA9" i="2"/>
  <c r="H11" i="1" s="1"/>
  <c r="AB9" i="2"/>
  <c r="K11" i="1" s="1"/>
  <c r="AB17" i="2"/>
  <c r="K18" i="1" s="1"/>
  <c r="AA37" i="2"/>
  <c r="AB7" i="2"/>
  <c r="K9" i="1" s="1"/>
  <c r="AB29" i="2"/>
  <c r="K29" i="1" s="1"/>
  <c r="M29" i="1" s="1"/>
  <c r="AB30" i="2"/>
  <c r="K30" i="1" s="1"/>
  <c r="M30" i="1" s="1"/>
  <c r="AA11" i="2"/>
  <c r="H13" i="1" s="1"/>
  <c r="AA23" i="2"/>
  <c r="H24" i="1" s="1"/>
  <c r="AB12" i="2"/>
  <c r="K14" i="1" s="1"/>
  <c r="M14" i="1" s="1"/>
  <c r="AB23" i="2"/>
  <c r="K24" i="1" s="1"/>
  <c r="AA34" i="2"/>
  <c r="H34" i="1" s="1"/>
  <c r="AA2" i="2"/>
  <c r="H4" i="1" s="1"/>
  <c r="AA13" i="2"/>
  <c r="AA24" i="2"/>
  <c r="H25" i="1" s="1"/>
  <c r="AA35" i="2"/>
  <c r="H35" i="1" s="1"/>
  <c r="AB2" i="2"/>
  <c r="K4" i="1" s="1"/>
  <c r="M4" i="1" s="1"/>
  <c r="AB13" i="2"/>
  <c r="AB24" i="2"/>
  <c r="K25" i="1" s="1"/>
  <c r="AB14" i="2"/>
  <c r="K15" i="1" s="1"/>
  <c r="M15" i="1" s="1"/>
  <c r="AA26" i="2"/>
  <c r="H26" i="1" s="1"/>
  <c r="AB4" i="2"/>
  <c r="K6" i="1" s="1"/>
  <c r="M6" i="1" s="1"/>
  <c r="AB15" i="2"/>
  <c r="K16" i="1" s="1"/>
  <c r="M16" i="1" s="1"/>
  <c r="AB26" i="2"/>
  <c r="K26" i="1" s="1"/>
  <c r="M26" i="1" s="1"/>
  <c r="AB35" i="2"/>
  <c r="K35" i="1" s="1"/>
  <c r="M35" i="1" s="1"/>
  <c r="AA31" i="2"/>
  <c r="H31" i="1" s="1"/>
  <c r="AA12" i="2"/>
  <c r="H14" i="1" s="1"/>
  <c r="AB25" i="2"/>
  <c r="AA5" i="2"/>
  <c r="H7" i="1" s="1"/>
  <c r="AA16" i="2"/>
  <c r="H17" i="1" s="1"/>
  <c r="AA27" i="2"/>
  <c r="H27" i="1" s="1"/>
  <c r="AB36" i="2"/>
  <c r="K36" i="1" s="1"/>
  <c r="CF36" i="1" s="1"/>
  <c r="AA29" i="2"/>
  <c r="H29" i="1" s="1"/>
  <c r="AB19" i="2"/>
  <c r="K20" i="1" s="1"/>
  <c r="AA32" i="2"/>
  <c r="H32" i="1" s="1"/>
  <c r="AA14" i="2"/>
  <c r="H15" i="1" s="1"/>
  <c r="AA25" i="2"/>
  <c r="AB32" i="2"/>
  <c r="K32" i="1" s="1"/>
  <c r="AB3" i="2"/>
  <c r="K5" i="1" s="1"/>
  <c r="M5" i="1" s="1"/>
  <c r="AA33" i="2"/>
  <c r="H33" i="1" s="1"/>
  <c r="AA4" i="2"/>
  <c r="H6" i="1" s="1"/>
  <c r="AA15" i="2"/>
  <c r="H16" i="1" s="1"/>
  <c r="AB34" i="2"/>
  <c r="K34" i="1" s="1"/>
  <c r="AB5" i="2"/>
  <c r="K7" i="1" s="1"/>
  <c r="M7" i="1" s="1"/>
  <c r="AB16" i="2"/>
  <c r="K17" i="1" s="1"/>
  <c r="M17" i="1" s="1"/>
  <c r="AB27" i="2"/>
  <c r="K27" i="1" s="1"/>
  <c r="M27" i="1" s="1"/>
  <c r="AB37" i="2"/>
  <c r="AA3" i="2"/>
  <c r="H5" i="1" s="1"/>
  <c r="AA6" i="2"/>
  <c r="H8" i="1" s="1"/>
  <c r="AA17" i="2"/>
  <c r="H18" i="1" s="1"/>
  <c r="AA28" i="2"/>
  <c r="H28" i="1" s="1"/>
  <c r="M33" i="1"/>
  <c r="D15" i="1"/>
  <c r="AC14" i="2" s="1"/>
  <c r="M21" i="1"/>
  <c r="M28" i="1"/>
  <c r="M8" i="1"/>
  <c r="E23" i="1"/>
  <c r="AD22" i="2" s="1"/>
  <c r="E16" i="1"/>
  <c r="AD15" i="2" s="1"/>
  <c r="D12" i="1"/>
  <c r="AC10" i="2" s="1"/>
  <c r="D13" i="1"/>
  <c r="AC11" i="2" s="1"/>
  <c r="E14" i="1"/>
  <c r="E7" i="1"/>
  <c r="D6" i="1"/>
  <c r="AC4" i="2" s="1"/>
  <c r="M34" i="1" l="1"/>
  <c r="M31" i="1"/>
  <c r="M32" i="1"/>
  <c r="A34" i="1"/>
  <c r="B34" i="1" s="1"/>
  <c r="A33" i="1"/>
  <c r="B33" i="1" s="1"/>
  <c r="A32" i="1"/>
  <c r="B32" i="1" s="1"/>
  <c r="A31" i="1"/>
  <c r="B31" i="1" s="1"/>
  <c r="A30" i="1"/>
  <c r="B30" i="1" s="1"/>
  <c r="A29" i="1"/>
  <c r="B29" i="1" s="1"/>
  <c r="A28" i="1"/>
  <c r="B28" i="1" s="1"/>
  <c r="A27" i="1"/>
  <c r="B27" i="1" s="1"/>
  <c r="A26" i="1"/>
  <c r="B26" i="1" s="1"/>
  <c r="CB19" i="1"/>
  <c r="CD19" i="1" s="1"/>
  <c r="AD12" i="2"/>
  <c r="CE34" i="1"/>
  <c r="CF34" i="1"/>
  <c r="E8" i="1"/>
  <c r="D8" i="1" s="1"/>
  <c r="AC6" i="2" s="1"/>
  <c r="AD5" i="2"/>
  <c r="M36" i="1"/>
  <c r="BU36" i="1"/>
  <c r="BZ36" i="1" s="1"/>
  <c r="CL36" i="1"/>
  <c r="CS36" i="1"/>
  <c r="BY36" i="1"/>
  <c r="CB35" i="1"/>
  <c r="CC35" i="1" s="1"/>
  <c r="CP35" i="1"/>
  <c r="CU35" i="1" s="1"/>
  <c r="CB36" i="1"/>
  <c r="CC36" i="1" s="1"/>
  <c r="CM36" i="1"/>
  <c r="CP36" i="1"/>
  <c r="CQ36" i="1" s="1"/>
  <c r="BX36" i="1"/>
  <c r="CT36" i="1"/>
  <c r="CI36" i="1"/>
  <c r="CJ36" i="1" s="1"/>
  <c r="CS34" i="1"/>
  <c r="BX34" i="1"/>
  <c r="CE35" i="1"/>
  <c r="CF35" i="1"/>
  <c r="CS35" i="1"/>
  <c r="CM34" i="1"/>
  <c r="CL34" i="1"/>
  <c r="BY34" i="1"/>
  <c r="CP34" i="1"/>
  <c r="CR34" i="1" s="1"/>
  <c r="BU34" i="1"/>
  <c r="BW34" i="1" s="1"/>
  <c r="CT35" i="1"/>
  <c r="BX35" i="1"/>
  <c r="CM35" i="1"/>
  <c r="CL35" i="1"/>
  <c r="BU35" i="1"/>
  <c r="CA35" i="1" s="1"/>
  <c r="CI34" i="1"/>
  <c r="CN34" i="1" s="1"/>
  <c r="CT34" i="1"/>
  <c r="CE36" i="1"/>
  <c r="CB34" i="1"/>
  <c r="CG34" i="1" s="1"/>
  <c r="CI35" i="1"/>
  <c r="CJ35" i="1" s="1"/>
  <c r="BY35" i="1"/>
  <c r="CM19" i="1"/>
  <c r="CP20" i="1"/>
  <c r="CV20" i="1" s="1"/>
  <c r="BX20" i="1"/>
  <c r="CS9" i="1"/>
  <c r="CT20" i="1"/>
  <c r="CS20" i="1"/>
  <c r="BU20" i="1"/>
  <c r="BW20" i="1" s="1"/>
  <c r="BU9" i="1"/>
  <c r="BZ9" i="1" s="1"/>
  <c r="CI9" i="1"/>
  <c r="CJ9" i="1" s="1"/>
  <c r="BY9" i="1"/>
  <c r="CP9" i="1"/>
  <c r="CQ9" i="1" s="1"/>
  <c r="CM9" i="1"/>
  <c r="CP19" i="1"/>
  <c r="CR19" i="1" s="1"/>
  <c r="CF20" i="1"/>
  <c r="M20" i="1"/>
  <c r="CE9" i="1"/>
  <c r="M9" i="1"/>
  <c r="BU19" i="1"/>
  <c r="CA19" i="1" s="1"/>
  <c r="M19" i="1"/>
  <c r="CE20" i="1"/>
  <c r="CS19" i="1"/>
  <c r="CI20" i="1"/>
  <c r="CT9" i="1"/>
  <c r="CE19" i="1"/>
  <c r="BX9" i="1"/>
  <c r="CB20" i="1"/>
  <c r="CH20" i="1" s="1"/>
  <c r="BX19" i="1"/>
  <c r="CL9" i="1"/>
  <c r="BY20" i="1"/>
  <c r="CB9" i="1"/>
  <c r="CC9" i="1" s="1"/>
  <c r="CM20" i="1"/>
  <c r="CF19" i="1"/>
  <c r="CF9" i="1"/>
  <c r="CL20" i="1"/>
  <c r="CT19" i="1"/>
  <c r="CL19" i="1"/>
  <c r="CI19" i="1"/>
  <c r="CO19" i="1" s="1"/>
  <c r="BY19" i="1"/>
  <c r="D7" i="1"/>
  <c r="AC5" i="2" s="1"/>
  <c r="E24" i="1"/>
  <c r="AD23" i="2" s="1"/>
  <c r="D23" i="1"/>
  <c r="AC22" i="2" s="1"/>
  <c r="E17" i="1"/>
  <c r="AD16" i="2" s="1"/>
  <c r="D16" i="1"/>
  <c r="AC15" i="2" s="1"/>
  <c r="D14" i="1"/>
  <c r="AC12" i="2" s="1"/>
  <c r="CN20" i="1" l="1"/>
  <c r="CN35" i="1"/>
  <c r="CC19" i="1"/>
  <c r="CH19" i="1"/>
  <c r="CG19" i="1"/>
  <c r="CA36" i="1"/>
  <c r="CD36" i="1"/>
  <c r="CG36" i="1"/>
  <c r="CH36" i="1"/>
  <c r="BW36" i="1"/>
  <c r="BV36" i="1"/>
  <c r="CK36" i="1"/>
  <c r="CG35" i="1"/>
  <c r="CH35" i="1"/>
  <c r="CD35" i="1"/>
  <c r="D9" i="1"/>
  <c r="AC7" i="2" s="1"/>
  <c r="AD6" i="2"/>
  <c r="CK35" i="1"/>
  <c r="BV34" i="1"/>
  <c r="CO35" i="1"/>
  <c r="AC13" i="2"/>
  <c r="AD13" i="2"/>
  <c r="CO36" i="1"/>
  <c r="CU36" i="1"/>
  <c r="CR36" i="1"/>
  <c r="BZ34" i="1"/>
  <c r="CN36" i="1"/>
  <c r="CV36" i="1"/>
  <c r="CR35" i="1"/>
  <c r="CD34" i="1"/>
  <c r="CH34" i="1"/>
  <c r="CQ35" i="1"/>
  <c r="CV35" i="1"/>
  <c r="CC34" i="1"/>
  <c r="BW35" i="1"/>
  <c r="CK34" i="1"/>
  <c r="CO34" i="1"/>
  <c r="CJ34" i="1"/>
  <c r="BV35" i="1"/>
  <c r="CV34" i="1"/>
  <c r="CQ34" i="1"/>
  <c r="CU34" i="1"/>
  <c r="BZ35" i="1"/>
  <c r="CA34" i="1"/>
  <c r="CJ20" i="1"/>
  <c r="BZ20" i="1"/>
  <c r="CA20" i="1"/>
  <c r="CN9" i="1"/>
  <c r="CO9" i="1"/>
  <c r="CK9" i="1"/>
  <c r="BV9" i="1"/>
  <c r="CA9" i="1"/>
  <c r="BW9" i="1"/>
  <c r="CR20" i="1"/>
  <c r="CQ20" i="1"/>
  <c r="CU20" i="1"/>
  <c r="CD20" i="1"/>
  <c r="CG20" i="1"/>
  <c r="CC20" i="1"/>
  <c r="BW19" i="1"/>
  <c r="CU9" i="1"/>
  <c r="CV9" i="1"/>
  <c r="CR9" i="1"/>
  <c r="CU19" i="1"/>
  <c r="BV19" i="1"/>
  <c r="BV20" i="1"/>
  <c r="BZ19" i="1"/>
  <c r="CK20" i="1"/>
  <c r="CQ19" i="1"/>
  <c r="CV19" i="1"/>
  <c r="CO20" i="1"/>
  <c r="CD9" i="1"/>
  <c r="CG9" i="1"/>
  <c r="CH9" i="1"/>
  <c r="CN19" i="1"/>
  <c r="CJ19" i="1"/>
  <c r="CK19" i="1"/>
  <c r="E25" i="1"/>
  <c r="D24" i="1"/>
  <c r="AC23" i="2" s="1"/>
  <c r="E18" i="1"/>
  <c r="D17" i="1"/>
  <c r="AC16" i="2" s="1"/>
  <c r="D10" i="1"/>
  <c r="AC8" i="2" s="1"/>
  <c r="BN1" i="1"/>
  <c r="BG1" i="1"/>
  <c r="AZ1" i="1"/>
  <c r="AS1" i="1"/>
  <c r="AL1" i="1"/>
  <c r="AE1" i="1"/>
  <c r="X1" i="1"/>
  <c r="Q1" i="1"/>
  <c r="K56" i="1"/>
  <c r="H58" i="1" s="1"/>
  <c r="H56" i="1"/>
  <c r="D56" i="1"/>
  <c r="B56" i="1"/>
  <c r="D55" i="1"/>
  <c r="B55" i="1"/>
  <c r="D54" i="1"/>
  <c r="B54" i="1"/>
  <c r="E19" i="1" l="1"/>
  <c r="D19" i="1" s="1"/>
  <c r="AC18" i="2" s="1"/>
  <c r="AD17" i="2"/>
  <c r="AD25" i="2"/>
  <c r="AD24" i="2"/>
  <c r="AS36" i="1"/>
  <c r="AV35" i="1"/>
  <c r="AW34" i="1"/>
  <c r="AW35" i="1"/>
  <c r="AW36" i="1"/>
  <c r="AS34" i="1"/>
  <c r="AV34" i="1"/>
  <c r="AV36" i="1"/>
  <c r="AS35" i="1"/>
  <c r="Q36" i="1"/>
  <c r="T34" i="1"/>
  <c r="T36" i="1"/>
  <c r="Q35" i="1"/>
  <c r="U36" i="1"/>
  <c r="U34" i="1"/>
  <c r="T35" i="1"/>
  <c r="U35" i="1"/>
  <c r="Q34" i="1"/>
  <c r="X34" i="1"/>
  <c r="X35" i="1"/>
  <c r="AB36" i="1"/>
  <c r="AB34" i="1"/>
  <c r="X36" i="1"/>
  <c r="AA35" i="1"/>
  <c r="AA34" i="1"/>
  <c r="AA36" i="1"/>
  <c r="AB35" i="1"/>
  <c r="AH35" i="1"/>
  <c r="AH36" i="1"/>
  <c r="AI36" i="1"/>
  <c r="AH34" i="1"/>
  <c r="AE35" i="1"/>
  <c r="AE34" i="1"/>
  <c r="AI34" i="1"/>
  <c r="AE36" i="1"/>
  <c r="AI35" i="1"/>
  <c r="AP34" i="1"/>
  <c r="AO35" i="1"/>
  <c r="AP35" i="1"/>
  <c r="AL36" i="1"/>
  <c r="AO36" i="1"/>
  <c r="AP36" i="1"/>
  <c r="AO34" i="1"/>
  <c r="AL35" i="1"/>
  <c r="AL34" i="1"/>
  <c r="BD34" i="1"/>
  <c r="BD36" i="1"/>
  <c r="BD35" i="1"/>
  <c r="BC36" i="1"/>
  <c r="AZ34" i="1"/>
  <c r="AZ36" i="1"/>
  <c r="AZ35" i="1"/>
  <c r="BC35" i="1"/>
  <c r="BC34" i="1"/>
  <c r="BJ36" i="1"/>
  <c r="BJ34" i="1"/>
  <c r="BK36" i="1"/>
  <c r="BK35" i="1"/>
  <c r="BG34" i="1"/>
  <c r="BJ35" i="1"/>
  <c r="BG35" i="1"/>
  <c r="BK34" i="1"/>
  <c r="BG36" i="1"/>
  <c r="BQ35" i="1"/>
  <c r="BN35" i="1"/>
  <c r="BQ34" i="1"/>
  <c r="BR34" i="1"/>
  <c r="BQ36" i="1"/>
  <c r="BR36" i="1"/>
  <c r="BR35" i="1"/>
  <c r="BN36" i="1"/>
  <c r="BN34" i="1"/>
  <c r="Q19" i="1"/>
  <c r="Q20" i="1"/>
  <c r="U20" i="1"/>
  <c r="T19" i="1"/>
  <c r="T20" i="1"/>
  <c r="U19" i="1"/>
  <c r="AA20" i="1"/>
  <c r="AB19" i="1"/>
  <c r="X20" i="1"/>
  <c r="AA19" i="1"/>
  <c r="AB20" i="1"/>
  <c r="X19" i="1"/>
  <c r="AI20" i="1"/>
  <c r="AE20" i="1"/>
  <c r="AH20" i="1"/>
  <c r="AE19" i="1"/>
  <c r="AH19" i="1"/>
  <c r="AI19" i="1"/>
  <c r="AP19" i="1"/>
  <c r="AL19" i="1"/>
  <c r="AL20" i="1"/>
  <c r="AO20" i="1"/>
  <c r="AO19" i="1"/>
  <c r="AP20" i="1"/>
  <c r="AV19" i="1"/>
  <c r="AS19" i="1"/>
  <c r="AW19" i="1"/>
  <c r="AW20" i="1"/>
  <c r="AS20" i="1"/>
  <c r="AV20" i="1"/>
  <c r="BD19" i="1"/>
  <c r="AZ19" i="1"/>
  <c r="BC19" i="1"/>
  <c r="BD20" i="1"/>
  <c r="BC20" i="1"/>
  <c r="AZ20" i="1"/>
  <c r="BK19" i="1"/>
  <c r="BJ19" i="1"/>
  <c r="BG20" i="1"/>
  <c r="BG19" i="1"/>
  <c r="BJ20" i="1"/>
  <c r="BK20" i="1"/>
  <c r="BQ19" i="1"/>
  <c r="BN19" i="1"/>
  <c r="BR19" i="1"/>
  <c r="BN20" i="1"/>
  <c r="BQ20" i="1"/>
  <c r="BR20" i="1"/>
  <c r="BG9" i="1"/>
  <c r="BK9" i="1"/>
  <c r="BJ9" i="1"/>
  <c r="Q9" i="1"/>
  <c r="U9" i="1"/>
  <c r="T9" i="1"/>
  <c r="AA9" i="1"/>
  <c r="AB9" i="1"/>
  <c r="X9" i="1"/>
  <c r="AI9" i="1"/>
  <c r="AE9" i="1"/>
  <c r="AH9" i="1"/>
  <c r="AP9" i="1"/>
  <c r="AO9" i="1"/>
  <c r="AL9" i="1"/>
  <c r="AV9" i="1"/>
  <c r="AW9" i="1"/>
  <c r="AS9" i="1"/>
  <c r="BC9" i="1"/>
  <c r="BD9" i="1"/>
  <c r="AZ9" i="1"/>
  <c r="BN9" i="1"/>
  <c r="BR9" i="1"/>
  <c r="BQ9" i="1"/>
  <c r="D25" i="1"/>
  <c r="AC24" i="2" s="1"/>
  <c r="D18" i="1"/>
  <c r="AC17" i="2" s="1"/>
  <c r="CW9" i="1" l="1"/>
  <c r="CW35" i="1"/>
  <c r="CW36" i="1"/>
  <c r="CW20" i="1"/>
  <c r="CW19" i="1"/>
  <c r="CW34" i="1"/>
  <c r="AC25" i="2"/>
  <c r="D20" i="1"/>
  <c r="AC19" i="2" s="1"/>
  <c r="AD18" i="2"/>
  <c r="BP35" i="1"/>
  <c r="BS35" i="1"/>
  <c r="BO35" i="1"/>
  <c r="BT35" i="1"/>
  <c r="AR35" i="1"/>
  <c r="AQ35" i="1"/>
  <c r="AM35" i="1"/>
  <c r="AN35" i="1"/>
  <c r="AN36" i="1"/>
  <c r="AM36" i="1"/>
  <c r="AR36" i="1"/>
  <c r="AQ36" i="1"/>
  <c r="Z36" i="1"/>
  <c r="AD36" i="1"/>
  <c r="Y36" i="1"/>
  <c r="AC36" i="1"/>
  <c r="AJ34" i="1"/>
  <c r="AG34" i="1"/>
  <c r="AK34" i="1"/>
  <c r="AF34" i="1"/>
  <c r="BI36" i="1"/>
  <c r="BH36" i="1"/>
  <c r="BM36" i="1"/>
  <c r="BL36" i="1"/>
  <c r="AQ34" i="1"/>
  <c r="AN34" i="1"/>
  <c r="AM34" i="1"/>
  <c r="AR34" i="1"/>
  <c r="BO34" i="1"/>
  <c r="BT34" i="1"/>
  <c r="BP34" i="1"/>
  <c r="BS34" i="1"/>
  <c r="BO36" i="1"/>
  <c r="BT36" i="1"/>
  <c r="BS36" i="1"/>
  <c r="BP36" i="1"/>
  <c r="AT34" i="1"/>
  <c r="AU34" i="1"/>
  <c r="AY34" i="1"/>
  <c r="AX34" i="1"/>
  <c r="AU36" i="1"/>
  <c r="AT36" i="1"/>
  <c r="AY36" i="1"/>
  <c r="AX36" i="1"/>
  <c r="S35" i="1"/>
  <c r="R35" i="1"/>
  <c r="V35" i="1"/>
  <c r="W35" i="1"/>
  <c r="BM35" i="1"/>
  <c r="BI35" i="1"/>
  <c r="BH35" i="1"/>
  <c r="BL35" i="1"/>
  <c r="BM34" i="1"/>
  <c r="BL34" i="1"/>
  <c r="BI34" i="1"/>
  <c r="BH34" i="1"/>
  <c r="AU35" i="1"/>
  <c r="AX35" i="1"/>
  <c r="AY35" i="1"/>
  <c r="AT35" i="1"/>
  <c r="AC35" i="1"/>
  <c r="Y35" i="1"/>
  <c r="Z35" i="1"/>
  <c r="AD35" i="1"/>
  <c r="BF35" i="1"/>
  <c r="BB35" i="1"/>
  <c r="BA35" i="1"/>
  <c r="BE35" i="1"/>
  <c r="AC34" i="1"/>
  <c r="AD34" i="1"/>
  <c r="Z34" i="1"/>
  <c r="Y34" i="1"/>
  <c r="BB36" i="1"/>
  <c r="BF36" i="1"/>
  <c r="BE36" i="1"/>
  <c r="BA36" i="1"/>
  <c r="AJ36" i="1"/>
  <c r="AF36" i="1"/>
  <c r="AG36" i="1"/>
  <c r="AK36" i="1"/>
  <c r="AK35" i="1"/>
  <c r="AJ35" i="1"/>
  <c r="AG35" i="1"/>
  <c r="AF35" i="1"/>
  <c r="S36" i="1"/>
  <c r="R36" i="1"/>
  <c r="V36" i="1"/>
  <c r="W36" i="1"/>
  <c r="BF34" i="1"/>
  <c r="BA34" i="1"/>
  <c r="BE34" i="1"/>
  <c r="BB34" i="1"/>
  <c r="S34" i="1"/>
  <c r="R34" i="1"/>
  <c r="W34" i="1"/>
  <c r="V34" i="1"/>
  <c r="BT19" i="1"/>
  <c r="BP19" i="1"/>
  <c r="BO19" i="1"/>
  <c r="BS19" i="1"/>
  <c r="BM19" i="1"/>
  <c r="BL19" i="1"/>
  <c r="BI19" i="1"/>
  <c r="BH19" i="1"/>
  <c r="BB20" i="1"/>
  <c r="BA20" i="1"/>
  <c r="BF20" i="1"/>
  <c r="BE20" i="1"/>
  <c r="AC19" i="1"/>
  <c r="AD19" i="1"/>
  <c r="Y19" i="1"/>
  <c r="Z19" i="1"/>
  <c r="BF19" i="1"/>
  <c r="BE19" i="1"/>
  <c r="BB19" i="1"/>
  <c r="BA19" i="1"/>
  <c r="AC20" i="1"/>
  <c r="Z20" i="1"/>
  <c r="Y20" i="1"/>
  <c r="AD20" i="1"/>
  <c r="AD27" i="2"/>
  <c r="AC26" i="2"/>
  <c r="AY20" i="1"/>
  <c r="AU20" i="1"/>
  <c r="AT20" i="1"/>
  <c r="AX20" i="1"/>
  <c r="AY19" i="1"/>
  <c r="AU19" i="1"/>
  <c r="AT19" i="1"/>
  <c r="AX19" i="1"/>
  <c r="BT20" i="1"/>
  <c r="BP20" i="1"/>
  <c r="BO20" i="1"/>
  <c r="BS20" i="1"/>
  <c r="S20" i="1"/>
  <c r="R20" i="1"/>
  <c r="W20" i="1"/>
  <c r="V20" i="1"/>
  <c r="AR20" i="1"/>
  <c r="AQ20" i="1"/>
  <c r="AN20" i="1"/>
  <c r="AM20" i="1"/>
  <c r="AM19" i="1"/>
  <c r="AR19" i="1"/>
  <c r="AQ19" i="1"/>
  <c r="AN19" i="1"/>
  <c r="BM20" i="1"/>
  <c r="BI20" i="1"/>
  <c r="BL20" i="1"/>
  <c r="BH20" i="1"/>
  <c r="AK19" i="1"/>
  <c r="AJ19" i="1"/>
  <c r="AF19" i="1"/>
  <c r="AG19" i="1"/>
  <c r="AG20" i="1"/>
  <c r="AK20" i="1"/>
  <c r="AJ20" i="1"/>
  <c r="AF20" i="1"/>
  <c r="V19" i="1"/>
  <c r="R19" i="1"/>
  <c r="S19" i="1"/>
  <c r="W19" i="1"/>
  <c r="BP9" i="1"/>
  <c r="BT9" i="1"/>
  <c r="BS9" i="1"/>
  <c r="BO9" i="1"/>
  <c r="BF9" i="1"/>
  <c r="BE9" i="1"/>
  <c r="BA9" i="1"/>
  <c r="BB9" i="1"/>
  <c r="AY9" i="1"/>
  <c r="AX9" i="1"/>
  <c r="AU9" i="1"/>
  <c r="AT9" i="1"/>
  <c r="AQ9" i="1"/>
  <c r="AN9" i="1"/>
  <c r="AM9" i="1"/>
  <c r="AR9" i="1"/>
  <c r="AG9" i="1"/>
  <c r="AF9" i="1"/>
  <c r="AK9" i="1"/>
  <c r="AJ9" i="1"/>
  <c r="AD9" i="1"/>
  <c r="Y9" i="1"/>
  <c r="AC9" i="1"/>
  <c r="Z9" i="1"/>
  <c r="W9" i="1"/>
  <c r="S9" i="1"/>
  <c r="V9" i="1"/>
  <c r="R9" i="1"/>
  <c r="BI9" i="1"/>
  <c r="BM9" i="1"/>
  <c r="BH9" i="1"/>
  <c r="BL9" i="1"/>
  <c r="D5" i="1"/>
  <c r="AC3" i="2" s="1"/>
  <c r="B4" i="1"/>
  <c r="AC27" i="2" l="1"/>
  <c r="AD28" i="2"/>
  <c r="M12" i="1"/>
  <c r="M24" i="1"/>
  <c r="M11" i="1"/>
  <c r="M23" i="1"/>
  <c r="AD29" i="2" l="1"/>
  <c r="AC28" i="2"/>
  <c r="AC29" i="2" l="1"/>
  <c r="AD30" i="2" l="1"/>
  <c r="D30" i="1"/>
  <c r="AC30" i="2" s="1"/>
  <c r="BX21" i="1"/>
  <c r="AP21" i="1"/>
  <c r="BU21" i="1"/>
  <c r="AO21" i="1"/>
  <c r="CP21" i="1"/>
  <c r="BD21" i="1"/>
  <c r="Q21" i="1"/>
  <c r="BC21" i="1"/>
  <c r="CL21" i="1"/>
  <c r="AW21" i="1"/>
  <c r="AB21" i="1"/>
  <c r="BJ21" i="1"/>
  <c r="U21" i="1"/>
  <c r="AA21" i="1"/>
  <c r="BK21" i="1"/>
  <c r="X21" i="1"/>
  <c r="T21" i="1"/>
  <c r="CM21" i="1"/>
  <c r="AI21" i="1"/>
  <c r="CF21" i="1"/>
  <c r="CT21" i="1"/>
  <c r="CI21" i="1"/>
  <c r="CS21" i="1"/>
  <c r="AL21" i="1"/>
  <c r="AH21" i="1"/>
  <c r="BY21" i="1"/>
  <c r="BR21" i="1"/>
  <c r="BG21" i="1"/>
  <c r="BQ21" i="1"/>
  <c r="BN21" i="1"/>
  <c r="AV21" i="1"/>
  <c r="AE21" i="1"/>
  <c r="AZ21" i="1"/>
  <c r="AS21" i="1"/>
  <c r="CB21" i="1"/>
  <c r="CE21" i="1"/>
  <c r="BQ30" i="1"/>
  <c r="BN30" i="1"/>
  <c r="AL30" i="1"/>
  <c r="BK30" i="1"/>
  <c r="BJ30" i="1"/>
  <c r="AE30" i="1"/>
  <c r="AB30" i="1"/>
  <c r="X30" i="1"/>
  <c r="CS30" i="1"/>
  <c r="CL30" i="1"/>
  <c r="CP30" i="1"/>
  <c r="AS30" i="1"/>
  <c r="CM30" i="1"/>
  <c r="CI30" i="1"/>
  <c r="AP30" i="1"/>
  <c r="CF30" i="1"/>
  <c r="AO30" i="1"/>
  <c r="AV30" i="1"/>
  <c r="AA30" i="1"/>
  <c r="CT30" i="1"/>
  <c r="AI30" i="1"/>
  <c r="AH30" i="1"/>
  <c r="U30" i="1"/>
  <c r="BG30" i="1"/>
  <c r="BD30" i="1"/>
  <c r="BC30" i="1"/>
  <c r="AZ30" i="1"/>
  <c r="CB30" i="1"/>
  <c r="BX30" i="1"/>
  <c r="CE30" i="1"/>
  <c r="BY30" i="1"/>
  <c r="BR30" i="1"/>
  <c r="AW30" i="1"/>
  <c r="BU30" i="1"/>
  <c r="Q30" i="1"/>
  <c r="T30" i="1"/>
  <c r="BY14" i="1"/>
  <c r="AS14" i="1"/>
  <c r="BX14" i="1"/>
  <c r="AP14" i="1"/>
  <c r="BU14" i="1"/>
  <c r="AO14" i="1"/>
  <c r="BR14" i="1"/>
  <c r="AI14" i="1"/>
  <c r="CL14" i="1"/>
  <c r="CF14" i="1"/>
  <c r="AV14" i="1"/>
  <c r="CI14" i="1"/>
  <c r="AW14" i="1"/>
  <c r="CE14" i="1"/>
  <c r="CB14" i="1"/>
  <c r="X14" i="1"/>
  <c r="U14" i="1"/>
  <c r="AB14" i="1"/>
  <c r="AA14" i="1"/>
  <c r="BQ14" i="1"/>
  <c r="AL14" i="1"/>
  <c r="T14" i="1"/>
  <c r="AH14" i="1"/>
  <c r="CT14" i="1"/>
  <c r="AE14" i="1"/>
  <c r="BK14" i="1"/>
  <c r="BG14" i="1"/>
  <c r="BD14" i="1"/>
  <c r="BC14" i="1"/>
  <c r="BJ14" i="1"/>
  <c r="AZ14" i="1"/>
  <c r="Q14" i="1"/>
  <c r="CS14" i="1"/>
  <c r="CM14" i="1"/>
  <c r="BN14" i="1"/>
  <c r="CP14" i="1"/>
  <c r="AL28" i="1"/>
  <c r="BR28" i="1"/>
  <c r="CB28" i="1"/>
  <c r="AW28" i="1"/>
  <c r="Q28" i="1"/>
  <c r="AV28" i="1"/>
  <c r="BX28" i="1"/>
  <c r="AS28" i="1"/>
  <c r="BQ28" i="1"/>
  <c r="BU28" i="1"/>
  <c r="AE28" i="1"/>
  <c r="AB28" i="1"/>
  <c r="CL28" i="1"/>
  <c r="AH28" i="1"/>
  <c r="BY28" i="1"/>
  <c r="X28" i="1"/>
  <c r="CI28" i="1"/>
  <c r="AA28" i="1"/>
  <c r="BN28" i="1"/>
  <c r="CF28" i="1"/>
  <c r="T28" i="1"/>
  <c r="CE28" i="1"/>
  <c r="U28" i="1"/>
  <c r="AZ28" i="1"/>
  <c r="AP28" i="1"/>
  <c r="AO28" i="1"/>
  <c r="BG28" i="1"/>
  <c r="AI28" i="1"/>
  <c r="BD28" i="1"/>
  <c r="BC28" i="1"/>
  <c r="CM28" i="1"/>
  <c r="CT28" i="1"/>
  <c r="CP28" i="1"/>
  <c r="BK28" i="1"/>
  <c r="BJ28" i="1"/>
  <c r="CS28" i="1"/>
  <c r="AV32" i="1"/>
  <c r="CF32" i="1"/>
  <c r="Q32" i="1"/>
  <c r="BQ32" i="1"/>
  <c r="AB32" i="1"/>
  <c r="BN32" i="1"/>
  <c r="AA32" i="1"/>
  <c r="BK32" i="1"/>
  <c r="X32" i="1"/>
  <c r="BG32" i="1"/>
  <c r="CE32" i="1"/>
  <c r="BX32" i="1"/>
  <c r="AE32" i="1"/>
  <c r="U32" i="1"/>
  <c r="CB32" i="1"/>
  <c r="AI32" i="1"/>
  <c r="BY32" i="1"/>
  <c r="AH32" i="1"/>
  <c r="CL32" i="1"/>
  <c r="BR32" i="1"/>
  <c r="BJ32" i="1"/>
  <c r="BD32" i="1"/>
  <c r="CI32" i="1"/>
  <c r="BU32" i="1"/>
  <c r="CP32" i="1"/>
  <c r="CT32" i="1"/>
  <c r="CS32" i="1"/>
  <c r="AZ32" i="1"/>
  <c r="AW32" i="1"/>
  <c r="CM32" i="1"/>
  <c r="AS32" i="1"/>
  <c r="BC32" i="1"/>
  <c r="T32" i="1"/>
  <c r="AP32" i="1"/>
  <c r="AL32" i="1"/>
  <c r="AO32" i="1"/>
  <c r="BY16" i="1"/>
  <c r="BX16" i="1"/>
  <c r="CS16" i="1"/>
  <c r="BG16" i="1"/>
  <c r="CP16" i="1"/>
  <c r="CL16" i="1"/>
  <c r="CF16" i="1"/>
  <c r="AO16" i="1"/>
  <c r="BU16" i="1"/>
  <c r="AI16" i="1"/>
  <c r="CE16" i="1"/>
  <c r="CB16" i="1"/>
  <c r="AL16" i="1"/>
  <c r="AH16" i="1"/>
  <c r="BD16" i="1"/>
  <c r="BC16" i="1"/>
  <c r="AZ16" i="1"/>
  <c r="BK16" i="1"/>
  <c r="BJ16" i="1"/>
  <c r="CM16" i="1"/>
  <c r="Q16" i="1"/>
  <c r="CI16" i="1"/>
  <c r="AA16" i="1"/>
  <c r="T16" i="1"/>
  <c r="AE16" i="1"/>
  <c r="X16" i="1"/>
  <c r="U16" i="1"/>
  <c r="AB16" i="1"/>
  <c r="CT16" i="1"/>
  <c r="BN16" i="1"/>
  <c r="AV16" i="1"/>
  <c r="AS16" i="1"/>
  <c r="AP16" i="1"/>
  <c r="BQ16" i="1"/>
  <c r="AW16" i="1"/>
  <c r="BR16" i="1"/>
  <c r="T23" i="1"/>
  <c r="CF23" i="1"/>
  <c r="AW23" i="1"/>
  <c r="CB23" i="1"/>
  <c r="AP23" i="1"/>
  <c r="AO23" i="1"/>
  <c r="BX23" i="1"/>
  <c r="AL23" i="1"/>
  <c r="CE23" i="1"/>
  <c r="AE23" i="1"/>
  <c r="CI23" i="1"/>
  <c r="AI23" i="1"/>
  <c r="AH23" i="1"/>
  <c r="BY23" i="1"/>
  <c r="CT23" i="1"/>
  <c r="AV23" i="1"/>
  <c r="CP23" i="1"/>
  <c r="BD23" i="1"/>
  <c r="BC23" i="1"/>
  <c r="AS23" i="1"/>
  <c r="AZ23" i="1"/>
  <c r="CS23" i="1"/>
  <c r="BQ23" i="1"/>
  <c r="BU23" i="1"/>
  <c r="BR23" i="1"/>
  <c r="BN23" i="1"/>
  <c r="CL23" i="1"/>
  <c r="U23" i="1"/>
  <c r="CM23" i="1"/>
  <c r="Q23" i="1"/>
  <c r="BJ23" i="1"/>
  <c r="X23" i="1"/>
  <c r="BK23" i="1"/>
  <c r="BG23" i="1"/>
  <c r="AB23" i="1"/>
  <c r="AA23" i="1"/>
  <c r="CI10" i="1"/>
  <c r="AE10" i="1"/>
  <c r="BR10" i="1"/>
  <c r="BN10" i="1"/>
  <c r="AP10" i="1"/>
  <c r="BY10" i="1"/>
  <c r="AV10" i="1"/>
  <c r="AO10" i="1"/>
  <c r="BX10" i="1"/>
  <c r="AS10" i="1"/>
  <c r="BU10" i="1"/>
  <c r="BQ10" i="1"/>
  <c r="CF10" i="1"/>
  <c r="AI10" i="1"/>
  <c r="AA10" i="1"/>
  <c r="BK10" i="1"/>
  <c r="CE10" i="1"/>
  <c r="AH10" i="1"/>
  <c r="CB10" i="1"/>
  <c r="AB10" i="1"/>
  <c r="AZ10" i="1"/>
  <c r="AL10" i="1"/>
  <c r="AW10" i="1"/>
  <c r="CL10" i="1"/>
  <c r="BJ10" i="1"/>
  <c r="BG10" i="1"/>
  <c r="BD10" i="1"/>
  <c r="BC10" i="1"/>
  <c r="U10" i="1"/>
  <c r="CP10" i="1"/>
  <c r="CM10" i="1"/>
  <c r="X10" i="1"/>
  <c r="Q10" i="1"/>
  <c r="CT10" i="1"/>
  <c r="T10" i="1"/>
  <c r="CS10" i="1"/>
  <c r="BN31" i="1"/>
  <c r="BK31" i="1"/>
  <c r="AB31" i="1"/>
  <c r="CT31" i="1"/>
  <c r="BG31" i="1"/>
  <c r="BY31" i="1"/>
  <c r="AE31" i="1"/>
  <c r="BX31" i="1"/>
  <c r="BU31" i="1"/>
  <c r="AA31" i="1"/>
  <c r="BQ31" i="1"/>
  <c r="U31" i="1"/>
  <c r="BR31" i="1"/>
  <c r="BC31" i="1"/>
  <c r="BJ31" i="1"/>
  <c r="BD31" i="1"/>
  <c r="AZ31" i="1"/>
  <c r="CS31" i="1"/>
  <c r="AL31" i="1"/>
  <c r="CL31" i="1"/>
  <c r="T31" i="1"/>
  <c r="Q31" i="1"/>
  <c r="AI31" i="1"/>
  <c r="CI31" i="1"/>
  <c r="CP31" i="1"/>
  <c r="AH31" i="1"/>
  <c r="CM31" i="1"/>
  <c r="X31" i="1"/>
  <c r="CF31" i="1"/>
  <c r="CE31" i="1"/>
  <c r="CB31" i="1"/>
  <c r="AV31" i="1"/>
  <c r="AO31" i="1"/>
  <c r="AS31" i="1"/>
  <c r="AP31" i="1"/>
  <c r="AW31" i="1"/>
  <c r="AL24" i="1"/>
  <c r="AI24" i="1"/>
  <c r="BY24" i="1"/>
  <c r="BX24" i="1"/>
  <c r="AH24" i="1"/>
  <c r="BU24" i="1"/>
  <c r="AE24" i="1"/>
  <c r="BQ24" i="1"/>
  <c r="AA24" i="1"/>
  <c r="CT24" i="1"/>
  <c r="AV24" i="1"/>
  <c r="CS24" i="1"/>
  <c r="CP24" i="1"/>
  <c r="AW24" i="1"/>
  <c r="CM24" i="1"/>
  <c r="U24" i="1"/>
  <c r="CF24" i="1"/>
  <c r="CE24" i="1"/>
  <c r="CL24" i="1"/>
  <c r="T24" i="1"/>
  <c r="Q24" i="1"/>
  <c r="CI24" i="1"/>
  <c r="CB24" i="1"/>
  <c r="BR24" i="1"/>
  <c r="BC24" i="1"/>
  <c r="AO24" i="1"/>
  <c r="AB24" i="1"/>
  <c r="X24" i="1"/>
  <c r="AZ24" i="1"/>
  <c r="AS24" i="1"/>
  <c r="AP24" i="1"/>
  <c r="BJ24" i="1"/>
  <c r="BD24" i="1"/>
  <c r="BN24" i="1"/>
  <c r="BK24" i="1"/>
  <c r="BG24" i="1"/>
  <c r="BD29" i="1"/>
  <c r="T29" i="1"/>
  <c r="CP29" i="1"/>
  <c r="BC29" i="1"/>
  <c r="Q29" i="1"/>
  <c r="AO29" i="1"/>
  <c r="BY29" i="1"/>
  <c r="BX29" i="1"/>
  <c r="AL29" i="1"/>
  <c r="BU29" i="1"/>
  <c r="AH29" i="1"/>
  <c r="CL29" i="1"/>
  <c r="CE29" i="1"/>
  <c r="CI29" i="1"/>
  <c r="AP29" i="1"/>
  <c r="CF29" i="1"/>
  <c r="AI29" i="1"/>
  <c r="CB29" i="1"/>
  <c r="AE29" i="1"/>
  <c r="BJ29" i="1"/>
  <c r="AZ29" i="1"/>
  <c r="BG29" i="1"/>
  <c r="AW29" i="1"/>
  <c r="AV29" i="1"/>
  <c r="AB29" i="1"/>
  <c r="AS29" i="1"/>
  <c r="AA29" i="1"/>
  <c r="CT29" i="1"/>
  <c r="BR29" i="1"/>
  <c r="BQ29" i="1"/>
  <c r="BN29" i="1"/>
  <c r="U29" i="1"/>
  <c r="CS29" i="1"/>
  <c r="BK29" i="1"/>
  <c r="X29" i="1"/>
  <c r="CM29" i="1"/>
  <c r="CT17" i="1"/>
  <c r="AH17" i="1"/>
  <c r="CS17" i="1"/>
  <c r="BN17" i="1"/>
  <c r="AZ17" i="1"/>
  <c r="CI17" i="1"/>
  <c r="CE17" i="1"/>
  <c r="AV17" i="1"/>
  <c r="CL17" i="1"/>
  <c r="AO17" i="1"/>
  <c r="AS17" i="1"/>
  <c r="CF17" i="1"/>
  <c r="AP17" i="1"/>
  <c r="CB17" i="1"/>
  <c r="AL17" i="1"/>
  <c r="CM17" i="1"/>
  <c r="AB17" i="1"/>
  <c r="BX17" i="1"/>
  <c r="CP17" i="1"/>
  <c r="BY17" i="1"/>
  <c r="AI17" i="1"/>
  <c r="AE17" i="1"/>
  <c r="AA17" i="1"/>
  <c r="BU17" i="1"/>
  <c r="BR17" i="1"/>
  <c r="BC17" i="1"/>
  <c r="AW17" i="1"/>
  <c r="Q17" i="1"/>
  <c r="X17" i="1"/>
  <c r="U17" i="1"/>
  <c r="T17" i="1"/>
  <c r="BG17" i="1"/>
  <c r="BD17" i="1"/>
  <c r="BJ17" i="1"/>
  <c r="BQ17" i="1"/>
  <c r="BK17" i="1"/>
  <c r="BN26" i="1"/>
  <c r="AE26" i="1"/>
  <c r="BK26" i="1"/>
  <c r="X26" i="1"/>
  <c r="BJ26" i="1"/>
  <c r="CT26" i="1"/>
  <c r="CP26" i="1"/>
  <c r="BD26" i="1"/>
  <c r="T26" i="1"/>
  <c r="BG26" i="1"/>
  <c r="AW26" i="1"/>
  <c r="BC26" i="1"/>
  <c r="AZ26" i="1"/>
  <c r="CS26" i="1"/>
  <c r="AV26" i="1"/>
  <c r="BX26" i="1"/>
  <c r="BR26" i="1"/>
  <c r="BQ26" i="1"/>
  <c r="BU26" i="1"/>
  <c r="Q26" i="1"/>
  <c r="AH26" i="1"/>
  <c r="AL26" i="1"/>
  <c r="AI26" i="1"/>
  <c r="AB26" i="1"/>
  <c r="CI26" i="1"/>
  <c r="CE26" i="1"/>
  <c r="CB26" i="1"/>
  <c r="BY26" i="1"/>
  <c r="AS26" i="1"/>
  <c r="CF26" i="1"/>
  <c r="AP26" i="1"/>
  <c r="CL26" i="1"/>
  <c r="AA26" i="1"/>
  <c r="U26" i="1"/>
  <c r="CM26" i="1"/>
  <c r="AO26" i="1"/>
  <c r="BQ22" i="1"/>
  <c r="AH22" i="1"/>
  <c r="BN22" i="1"/>
  <c r="CP22" i="1"/>
  <c r="BC22" i="1"/>
  <c r="CM22" i="1"/>
  <c r="AZ22" i="1"/>
  <c r="CL22" i="1"/>
  <c r="AW22" i="1"/>
  <c r="BY22" i="1"/>
  <c r="AB22" i="1"/>
  <c r="AI22" i="1"/>
  <c r="CB22" i="1"/>
  <c r="AE22" i="1"/>
  <c r="BX22" i="1"/>
  <c r="AA22" i="1"/>
  <c r="CF22" i="1"/>
  <c r="Q22" i="1"/>
  <c r="BK22" i="1"/>
  <c r="CE22" i="1"/>
  <c r="BU22" i="1"/>
  <c r="BR22" i="1"/>
  <c r="CS22" i="1"/>
  <c r="BJ22" i="1"/>
  <c r="CI22" i="1"/>
  <c r="CT22" i="1"/>
  <c r="BG22" i="1"/>
  <c r="BD22" i="1"/>
  <c r="AV22" i="1"/>
  <c r="X22" i="1"/>
  <c r="AS22" i="1"/>
  <c r="AL22" i="1"/>
  <c r="U22" i="1"/>
  <c r="T22" i="1"/>
  <c r="AP22" i="1"/>
  <c r="AO22" i="1"/>
  <c r="CI18" i="1"/>
  <c r="CF18" i="1"/>
  <c r="AW18" i="1"/>
  <c r="CB18" i="1"/>
  <c r="AO18" i="1"/>
  <c r="BY18" i="1"/>
  <c r="AL18" i="1"/>
  <c r="AI18" i="1"/>
  <c r="CP18" i="1"/>
  <c r="CL18" i="1"/>
  <c r="AP18" i="1"/>
  <c r="AV18" i="1"/>
  <c r="CM18" i="1"/>
  <c r="AS18" i="1"/>
  <c r="BN18" i="1"/>
  <c r="Q18" i="1"/>
  <c r="BJ18" i="1"/>
  <c r="BG18" i="1"/>
  <c r="BK18" i="1"/>
  <c r="CS18" i="1"/>
  <c r="T18" i="1"/>
  <c r="CE18" i="1"/>
  <c r="BX18" i="1"/>
  <c r="CT18" i="1"/>
  <c r="BD18" i="1"/>
  <c r="AZ18" i="1"/>
  <c r="AH18" i="1"/>
  <c r="AE18" i="1"/>
  <c r="BU18" i="1"/>
  <c r="BR18" i="1"/>
  <c r="BQ18" i="1"/>
  <c r="BC18" i="1"/>
  <c r="AB18" i="1"/>
  <c r="AA18" i="1"/>
  <c r="X18" i="1"/>
  <c r="U18" i="1"/>
  <c r="CW26" i="1" l="1"/>
  <c r="CW32" i="1"/>
  <c r="CW21" i="1"/>
  <c r="CW18" i="1"/>
  <c r="CW17" i="1"/>
  <c r="CW30" i="1"/>
  <c r="CW23" i="1"/>
  <c r="CW29" i="1"/>
  <c r="CW16" i="1"/>
  <c r="CW28" i="1"/>
  <c r="CW22" i="1"/>
  <c r="CW14" i="1"/>
  <c r="CW24" i="1"/>
  <c r="CW31" i="1"/>
  <c r="CW10" i="1"/>
  <c r="D31" i="1"/>
  <c r="AC31" i="2" s="1"/>
  <c r="AD31" i="2"/>
  <c r="M25" i="1"/>
  <c r="M13" i="1"/>
  <c r="AF26" i="1"/>
  <c r="AJ26" i="1"/>
  <c r="AG26" i="1"/>
  <c r="AK26" i="1"/>
  <c r="Z30" i="1"/>
  <c r="Y30" i="1"/>
  <c r="AD30" i="1"/>
  <c r="AC30" i="1"/>
  <c r="CO22" i="1"/>
  <c r="CK22" i="1"/>
  <c r="CN22" i="1"/>
  <c r="CJ22" i="1"/>
  <c r="BP26" i="1"/>
  <c r="BO26" i="1"/>
  <c r="BT26" i="1"/>
  <c r="BS26" i="1"/>
  <c r="AD29" i="1"/>
  <c r="Z29" i="1"/>
  <c r="Y29" i="1"/>
  <c r="AC29" i="1"/>
  <c r="BM16" i="1"/>
  <c r="BL16" i="1"/>
  <c r="BI16" i="1"/>
  <c r="BH16" i="1"/>
  <c r="BF28" i="1"/>
  <c r="BA28" i="1"/>
  <c r="BE28" i="1"/>
  <c r="BB28" i="1"/>
  <c r="AF16" i="1"/>
  <c r="AG16" i="1"/>
  <c r="AK16" i="1"/>
  <c r="AJ16" i="1"/>
  <c r="AD32" i="1"/>
  <c r="Y32" i="1"/>
  <c r="AC32" i="1"/>
  <c r="Z32" i="1"/>
  <c r="BV29" i="1"/>
  <c r="BZ29" i="1"/>
  <c r="CA29" i="1"/>
  <c r="BW29" i="1"/>
  <c r="R31" i="1"/>
  <c r="S31" i="1"/>
  <c r="V31" i="1"/>
  <c r="W31" i="1"/>
  <c r="BV18" i="1"/>
  <c r="BW18" i="1"/>
  <c r="BZ18" i="1"/>
  <c r="CA18" i="1"/>
  <c r="CA22" i="1"/>
  <c r="BZ22" i="1"/>
  <c r="BV22" i="1"/>
  <c r="BW22" i="1"/>
  <c r="BP29" i="1"/>
  <c r="BO29" i="1"/>
  <c r="BT29" i="1"/>
  <c r="BS29" i="1"/>
  <c r="AN29" i="1"/>
  <c r="AM29" i="1"/>
  <c r="AQ29" i="1"/>
  <c r="AR29" i="1"/>
  <c r="BF24" i="1"/>
  <c r="BA24" i="1"/>
  <c r="BB24" i="1"/>
  <c r="BE24" i="1"/>
  <c r="CA10" i="1"/>
  <c r="BV10" i="1"/>
  <c r="BZ10" i="1"/>
  <c r="BW10" i="1"/>
  <c r="CU23" i="1"/>
  <c r="CV23" i="1"/>
  <c r="CQ23" i="1"/>
  <c r="CR23" i="1"/>
  <c r="BW14" i="1"/>
  <c r="BZ14" i="1"/>
  <c r="CA14" i="1"/>
  <c r="BV14" i="1"/>
  <c r="AU10" i="1"/>
  <c r="AT10" i="1"/>
  <c r="AY10" i="1"/>
  <c r="AX10" i="1"/>
  <c r="BA32" i="1"/>
  <c r="BF32" i="1"/>
  <c r="BE32" i="1"/>
  <c r="BB32" i="1"/>
  <c r="AD21" i="1"/>
  <c r="Z21" i="1"/>
  <c r="AC21" i="1"/>
  <c r="Y21" i="1"/>
  <c r="CC18" i="1"/>
  <c r="CD18" i="1"/>
  <c r="CH18" i="1"/>
  <c r="CG18" i="1"/>
  <c r="CV10" i="1"/>
  <c r="CR10" i="1"/>
  <c r="CQ10" i="1"/>
  <c r="CU10" i="1"/>
  <c r="R32" i="1"/>
  <c r="V32" i="1"/>
  <c r="W32" i="1"/>
  <c r="S32" i="1"/>
  <c r="CN18" i="1"/>
  <c r="CO18" i="1"/>
  <c r="CK18" i="1"/>
  <c r="CJ18" i="1"/>
  <c r="AM24" i="1"/>
  <c r="AN24" i="1"/>
  <c r="AR24" i="1"/>
  <c r="AQ24" i="1"/>
  <c r="CJ23" i="1"/>
  <c r="CK23" i="1"/>
  <c r="CO23" i="1"/>
  <c r="CN23" i="1"/>
  <c r="BI17" i="1"/>
  <c r="BH17" i="1"/>
  <c r="BM17" i="1"/>
  <c r="BL17" i="1"/>
  <c r="CJ24" i="1"/>
  <c r="CO24" i="1"/>
  <c r="CN24" i="1"/>
  <c r="CK24" i="1"/>
  <c r="BM10" i="1"/>
  <c r="BL10" i="1"/>
  <c r="BI10" i="1"/>
  <c r="BH10" i="1"/>
  <c r="Y23" i="1"/>
  <c r="AD23" i="1"/>
  <c r="Z23" i="1"/>
  <c r="AC23" i="1"/>
  <c r="AJ10" i="1"/>
  <c r="AK10" i="1"/>
  <c r="AF10" i="1"/>
  <c r="AG10" i="1"/>
  <c r="BB29" i="1"/>
  <c r="BA29" i="1"/>
  <c r="BF29" i="1"/>
  <c r="BE29" i="1"/>
  <c r="V21" i="1"/>
  <c r="R21" i="1"/>
  <c r="S21" i="1"/>
  <c r="W21" i="1"/>
  <c r="AR22" i="1"/>
  <c r="AQ22" i="1"/>
  <c r="AN22" i="1"/>
  <c r="AM22" i="1"/>
  <c r="CJ17" i="1"/>
  <c r="CK17" i="1"/>
  <c r="CO17" i="1"/>
  <c r="CN17" i="1"/>
  <c r="AR10" i="1"/>
  <c r="AQ10" i="1"/>
  <c r="AN10" i="1"/>
  <c r="AM10" i="1"/>
  <c r="CD16" i="1"/>
  <c r="CH16" i="1"/>
  <c r="CG16" i="1"/>
  <c r="CC16" i="1"/>
  <c r="CA28" i="1"/>
  <c r="BZ28" i="1"/>
  <c r="BV28" i="1"/>
  <c r="BW28" i="1"/>
  <c r="AC14" i="1"/>
  <c r="Y14" i="1"/>
  <c r="Z14" i="1"/>
  <c r="AD14" i="1"/>
  <c r="CO30" i="1"/>
  <c r="CN30" i="1"/>
  <c r="CJ30" i="1"/>
  <c r="CK30" i="1"/>
  <c r="AT22" i="1"/>
  <c r="AX22" i="1"/>
  <c r="AU22" i="1"/>
  <c r="AY22" i="1"/>
  <c r="AT26" i="1"/>
  <c r="AU26" i="1"/>
  <c r="AX26" i="1"/>
  <c r="AY26" i="1"/>
  <c r="CQ26" i="1"/>
  <c r="CU26" i="1"/>
  <c r="CR26" i="1"/>
  <c r="CV26" i="1"/>
  <c r="BF17" i="1"/>
  <c r="BE17" i="1"/>
  <c r="BB17" i="1"/>
  <c r="BA17" i="1"/>
  <c r="AG29" i="1"/>
  <c r="AJ29" i="1"/>
  <c r="AK29" i="1"/>
  <c r="AF29" i="1"/>
  <c r="CH31" i="1"/>
  <c r="CD31" i="1"/>
  <c r="CC31" i="1"/>
  <c r="CG31" i="1"/>
  <c r="BW31" i="1"/>
  <c r="BZ31" i="1"/>
  <c r="BV31" i="1"/>
  <c r="CA31" i="1"/>
  <c r="BF10" i="1"/>
  <c r="BE10" i="1"/>
  <c r="BB10" i="1"/>
  <c r="BA10" i="1"/>
  <c r="CG14" i="1"/>
  <c r="CH14" i="1"/>
  <c r="CD14" i="1"/>
  <c r="CC14" i="1"/>
  <c r="S30" i="1"/>
  <c r="R30" i="1"/>
  <c r="W30" i="1"/>
  <c r="V30" i="1"/>
  <c r="CR21" i="1"/>
  <c r="CV21" i="1"/>
  <c r="CU21" i="1"/>
  <c r="CQ21" i="1"/>
  <c r="CJ31" i="1"/>
  <c r="CK31" i="1"/>
  <c r="CN31" i="1"/>
  <c r="CO31" i="1"/>
  <c r="AF24" i="1"/>
  <c r="AG24" i="1"/>
  <c r="AK24" i="1"/>
  <c r="AJ24" i="1"/>
  <c r="BH18" i="1"/>
  <c r="BM18" i="1"/>
  <c r="BI18" i="1"/>
  <c r="BL18" i="1"/>
  <c r="BO17" i="1"/>
  <c r="BT17" i="1"/>
  <c r="BS17" i="1"/>
  <c r="BP17" i="1"/>
  <c r="BT23" i="1"/>
  <c r="BS23" i="1"/>
  <c r="BP23" i="1"/>
  <c r="BO23" i="1"/>
  <c r="CD23" i="1"/>
  <c r="CG23" i="1"/>
  <c r="CH23" i="1"/>
  <c r="CC23" i="1"/>
  <c r="AU16" i="1"/>
  <c r="AX16" i="1"/>
  <c r="AY16" i="1"/>
  <c r="AT16" i="1"/>
  <c r="AU28" i="1"/>
  <c r="AY28" i="1"/>
  <c r="AX28" i="1"/>
  <c r="AT28" i="1"/>
  <c r="CV14" i="1"/>
  <c r="CQ14" i="1"/>
  <c r="CR14" i="1"/>
  <c r="CU14" i="1"/>
  <c r="BZ30" i="1"/>
  <c r="BW30" i="1"/>
  <c r="BV30" i="1"/>
  <c r="CA30" i="1"/>
  <c r="AU30" i="1"/>
  <c r="AY30" i="1"/>
  <c r="AX30" i="1"/>
  <c r="AT30" i="1"/>
  <c r="CV22" i="1"/>
  <c r="CQ22" i="1"/>
  <c r="CU22" i="1"/>
  <c r="CR22" i="1"/>
  <c r="AG17" i="1"/>
  <c r="AF17" i="1"/>
  <c r="AK17" i="1"/>
  <c r="AJ17" i="1"/>
  <c r="CV31" i="1"/>
  <c r="CQ31" i="1"/>
  <c r="CU31" i="1"/>
  <c r="CR31" i="1"/>
  <c r="BB14" i="1"/>
  <c r="BE14" i="1"/>
  <c r="BF14" i="1"/>
  <c r="BA14" i="1"/>
  <c r="AX23" i="1"/>
  <c r="AY23" i="1"/>
  <c r="AT23" i="1"/>
  <c r="AU23" i="1"/>
  <c r="CC30" i="1"/>
  <c r="CH30" i="1"/>
  <c r="CG30" i="1"/>
  <c r="CD30" i="1"/>
  <c r="BO31" i="1"/>
  <c r="BP31" i="1"/>
  <c r="BT31" i="1"/>
  <c r="BS31" i="1"/>
  <c r="AT32" i="1"/>
  <c r="AU32" i="1"/>
  <c r="AX32" i="1"/>
  <c r="AY32" i="1"/>
  <c r="AQ28" i="1"/>
  <c r="AN28" i="1"/>
  <c r="AM28" i="1"/>
  <c r="AR28" i="1"/>
  <c r="BA30" i="1"/>
  <c r="BF30" i="1"/>
  <c r="BE30" i="1"/>
  <c r="BB30" i="1"/>
  <c r="AN18" i="1"/>
  <c r="AM18" i="1"/>
  <c r="AR18" i="1"/>
  <c r="AQ18" i="1"/>
  <c r="BH14" i="1"/>
  <c r="BM14" i="1"/>
  <c r="BI14" i="1"/>
  <c r="BL14" i="1"/>
  <c r="BV24" i="1"/>
  <c r="CA24" i="1"/>
  <c r="BZ24" i="1"/>
  <c r="BW24" i="1"/>
  <c r="AD10" i="1"/>
  <c r="Y10" i="1"/>
  <c r="AC10" i="1"/>
  <c r="Z10" i="1"/>
  <c r="BT32" i="1"/>
  <c r="BS32" i="1"/>
  <c r="BP32" i="1"/>
  <c r="BO32" i="1"/>
  <c r="AK14" i="1"/>
  <c r="AJ14" i="1"/>
  <c r="AG14" i="1"/>
  <c r="AF14" i="1"/>
  <c r="BF18" i="1"/>
  <c r="BE18" i="1"/>
  <c r="BA18" i="1"/>
  <c r="BB18" i="1"/>
  <c r="CD21" i="1"/>
  <c r="CC21" i="1"/>
  <c r="CH21" i="1"/>
  <c r="CG21" i="1"/>
  <c r="AU29" i="1"/>
  <c r="AT29" i="1"/>
  <c r="AX29" i="1"/>
  <c r="AY29" i="1"/>
  <c r="AU17" i="1"/>
  <c r="AY17" i="1"/>
  <c r="AT17" i="1"/>
  <c r="AX17" i="1"/>
  <c r="CQ29" i="1"/>
  <c r="CR29" i="1"/>
  <c r="CV29" i="1"/>
  <c r="CU29" i="1"/>
  <c r="CG24" i="1"/>
  <c r="CC24" i="1"/>
  <c r="CH24" i="1"/>
  <c r="CD24" i="1"/>
  <c r="CO32" i="1"/>
  <c r="CK32" i="1"/>
  <c r="CN32" i="1"/>
  <c r="CJ32" i="1"/>
  <c r="BB21" i="1"/>
  <c r="BF21" i="1"/>
  <c r="BA21" i="1"/>
  <c r="BE21" i="1"/>
  <c r="AJ22" i="1"/>
  <c r="AG22" i="1"/>
  <c r="AK22" i="1"/>
  <c r="AF22" i="1"/>
  <c r="AF23" i="1"/>
  <c r="AJ23" i="1"/>
  <c r="AK23" i="1"/>
  <c r="AG23" i="1"/>
  <c r="CH22" i="1"/>
  <c r="CD22" i="1"/>
  <c r="CC22" i="1"/>
  <c r="CG22" i="1"/>
  <c r="BO21" i="1"/>
  <c r="BS21" i="1"/>
  <c r="BP21" i="1"/>
  <c r="BT21" i="1"/>
  <c r="Z22" i="1"/>
  <c r="Y22" i="1"/>
  <c r="AC22" i="1"/>
  <c r="AD22" i="1"/>
  <c r="CD29" i="1"/>
  <c r="CG29" i="1"/>
  <c r="CH29" i="1"/>
  <c r="CC29" i="1"/>
  <c r="BP18" i="1"/>
  <c r="BT18" i="1"/>
  <c r="BS18" i="1"/>
  <c r="BO18" i="1"/>
  <c r="BB22" i="1"/>
  <c r="BF22" i="1"/>
  <c r="BE22" i="1"/>
  <c r="BA22" i="1"/>
  <c r="CD26" i="1"/>
  <c r="CH26" i="1"/>
  <c r="CG26" i="1"/>
  <c r="CC26" i="1"/>
  <c r="AJ31" i="1"/>
  <c r="AK31" i="1"/>
  <c r="AG31" i="1"/>
  <c r="AF31" i="1"/>
  <c r="CD10" i="1"/>
  <c r="CG10" i="1"/>
  <c r="CH10" i="1"/>
  <c r="CC10" i="1"/>
  <c r="BW16" i="1"/>
  <c r="CA16" i="1"/>
  <c r="BZ16" i="1"/>
  <c r="BV16" i="1"/>
  <c r="CD32" i="1"/>
  <c r="CG32" i="1"/>
  <c r="CC32" i="1"/>
  <c r="CH32" i="1"/>
  <c r="BP14" i="1"/>
  <c r="BS14" i="1"/>
  <c r="BO14" i="1"/>
  <c r="BT14" i="1"/>
  <c r="CR30" i="1"/>
  <c r="CV30" i="1"/>
  <c r="CU30" i="1"/>
  <c r="CQ30" i="1"/>
  <c r="CA21" i="1"/>
  <c r="BW21" i="1"/>
  <c r="BZ21" i="1"/>
  <c r="BV21" i="1"/>
  <c r="W14" i="1"/>
  <c r="S14" i="1"/>
  <c r="V14" i="1"/>
  <c r="R14" i="1"/>
  <c r="CK21" i="1"/>
  <c r="CO21" i="1"/>
  <c r="CN21" i="1"/>
  <c r="CJ21" i="1"/>
  <c r="BT22" i="1"/>
  <c r="BP22" i="1"/>
  <c r="BO22" i="1"/>
  <c r="BS22" i="1"/>
  <c r="AJ30" i="1"/>
  <c r="AF30" i="1"/>
  <c r="AG30" i="1"/>
  <c r="AK30" i="1"/>
  <c r="CU18" i="1"/>
  <c r="CV18" i="1"/>
  <c r="CQ18" i="1"/>
  <c r="CR18" i="1"/>
  <c r="CQ17" i="1"/>
  <c r="CV17" i="1"/>
  <c r="CU17" i="1"/>
  <c r="CR17" i="1"/>
  <c r="BW26" i="1"/>
  <c r="BV26" i="1"/>
  <c r="CA26" i="1"/>
  <c r="BZ26" i="1"/>
  <c r="V10" i="1"/>
  <c r="W10" i="1"/>
  <c r="S10" i="1"/>
  <c r="R10" i="1"/>
  <c r="AM30" i="1"/>
  <c r="AN30" i="1"/>
  <c r="AQ30" i="1"/>
  <c r="AR30" i="1"/>
  <c r="AF18" i="1"/>
  <c r="AK18" i="1"/>
  <c r="AJ18" i="1"/>
  <c r="AG18" i="1"/>
  <c r="AD24" i="1"/>
  <c r="Y24" i="1"/>
  <c r="AC24" i="1"/>
  <c r="Z24" i="1"/>
  <c r="BP30" i="1"/>
  <c r="BO30" i="1"/>
  <c r="BS30" i="1"/>
  <c r="BT30" i="1"/>
  <c r="AN31" i="1"/>
  <c r="AM31" i="1"/>
  <c r="AR31" i="1"/>
  <c r="AQ31" i="1"/>
  <c r="R16" i="1"/>
  <c r="W16" i="1"/>
  <c r="V16" i="1"/>
  <c r="S16" i="1"/>
  <c r="BO28" i="1"/>
  <c r="BS28" i="1"/>
  <c r="BT28" i="1"/>
  <c r="BP28" i="1"/>
  <c r="CH17" i="1"/>
  <c r="CC17" i="1"/>
  <c r="CG17" i="1"/>
  <c r="CD17" i="1"/>
  <c r="S29" i="1"/>
  <c r="V29" i="1"/>
  <c r="W29" i="1"/>
  <c r="R29" i="1"/>
  <c r="CO28" i="1"/>
  <c r="CN28" i="1"/>
  <c r="CK28" i="1"/>
  <c r="CJ28" i="1"/>
  <c r="BM23" i="1"/>
  <c r="BL23" i="1"/>
  <c r="BI23" i="1"/>
  <c r="BH23" i="1"/>
  <c r="BW32" i="1"/>
  <c r="BV32" i="1"/>
  <c r="BZ32" i="1"/>
  <c r="CA32" i="1"/>
  <c r="AT21" i="1"/>
  <c r="AY21" i="1"/>
  <c r="AX21" i="1"/>
  <c r="AU21" i="1"/>
  <c r="BF26" i="1"/>
  <c r="BA26" i="1"/>
  <c r="BB26" i="1"/>
  <c r="BE26" i="1"/>
  <c r="BO10" i="1"/>
  <c r="BS10" i="1"/>
  <c r="BT10" i="1"/>
  <c r="BP10" i="1"/>
  <c r="AF21" i="1"/>
  <c r="AJ21" i="1"/>
  <c r="AK21" i="1"/>
  <c r="AG21" i="1"/>
  <c r="R24" i="1"/>
  <c r="S24" i="1"/>
  <c r="V24" i="1"/>
  <c r="W24" i="1"/>
  <c r="R23" i="1"/>
  <c r="S23" i="1"/>
  <c r="V23" i="1"/>
  <c r="W23" i="1"/>
  <c r="CO10" i="1"/>
  <c r="CN10" i="1"/>
  <c r="CK10" i="1"/>
  <c r="CJ10" i="1"/>
  <c r="AG28" i="1"/>
  <c r="AK28" i="1"/>
  <c r="AF28" i="1"/>
  <c r="AJ28" i="1"/>
  <c r="BH21" i="1"/>
  <c r="BM21" i="1"/>
  <c r="BL21" i="1"/>
  <c r="BI21" i="1"/>
  <c r="V18" i="1"/>
  <c r="W18" i="1"/>
  <c r="S18" i="1"/>
  <c r="R18" i="1"/>
  <c r="AX18" i="1"/>
  <c r="AY18" i="1"/>
  <c r="AU18" i="1"/>
  <c r="AT18" i="1"/>
  <c r="Y26" i="1"/>
  <c r="Z26" i="1"/>
  <c r="AD26" i="1"/>
  <c r="AC26" i="1"/>
  <c r="BZ17" i="1"/>
  <c r="CA17" i="1"/>
  <c r="BW17" i="1"/>
  <c r="BV17" i="1"/>
  <c r="BL24" i="1"/>
  <c r="BI24" i="1"/>
  <c r="BH24" i="1"/>
  <c r="BM24" i="1"/>
  <c r="Y31" i="1"/>
  <c r="AC31" i="1"/>
  <c r="Z31" i="1"/>
  <c r="AD31" i="1"/>
  <c r="BW23" i="1"/>
  <c r="CA23" i="1"/>
  <c r="BZ23" i="1"/>
  <c r="BV23" i="1"/>
  <c r="BP16" i="1"/>
  <c r="BT16" i="1"/>
  <c r="BS16" i="1"/>
  <c r="BO16" i="1"/>
  <c r="CO14" i="1"/>
  <c r="CN14" i="1"/>
  <c r="CJ14" i="1"/>
  <c r="CK14" i="1"/>
  <c r="AM21" i="1"/>
  <c r="AQ21" i="1"/>
  <c r="AN21" i="1"/>
  <c r="AR21" i="1"/>
  <c r="CJ29" i="1"/>
  <c r="CK29" i="1"/>
  <c r="CO29" i="1"/>
  <c r="CN29" i="1"/>
  <c r="BT24" i="1"/>
  <c r="BS24" i="1"/>
  <c r="BO24" i="1"/>
  <c r="BP24" i="1"/>
  <c r="BE23" i="1"/>
  <c r="BF23" i="1"/>
  <c r="BA23" i="1"/>
  <c r="BB23" i="1"/>
  <c r="CR16" i="1"/>
  <c r="CV16" i="1"/>
  <c r="CQ16" i="1"/>
  <c r="CU16" i="1"/>
  <c r="CC28" i="1"/>
  <c r="CH28" i="1"/>
  <c r="CD28" i="1"/>
  <c r="CG28" i="1"/>
  <c r="AN26" i="1"/>
  <c r="AM26" i="1"/>
  <c r="AQ26" i="1"/>
  <c r="AR26" i="1"/>
  <c r="AC16" i="1"/>
  <c r="AD16" i="1"/>
  <c r="Z16" i="1"/>
  <c r="Y16" i="1"/>
  <c r="BL32" i="1"/>
  <c r="BI32" i="1"/>
  <c r="BH32" i="1"/>
  <c r="BM32" i="1"/>
  <c r="R26" i="1"/>
  <c r="W26" i="1"/>
  <c r="V26" i="1"/>
  <c r="S26" i="1"/>
  <c r="AU24" i="1"/>
  <c r="AY24" i="1"/>
  <c r="AX24" i="1"/>
  <c r="AT24" i="1"/>
  <c r="CN16" i="1"/>
  <c r="CO16" i="1"/>
  <c r="CJ16" i="1"/>
  <c r="CK16" i="1"/>
  <c r="BH30" i="1"/>
  <c r="BL30" i="1"/>
  <c r="BI30" i="1"/>
  <c r="BM30" i="1"/>
  <c r="AM17" i="1"/>
  <c r="AN17" i="1"/>
  <c r="AQ17" i="1"/>
  <c r="AR17" i="1"/>
  <c r="R22" i="1"/>
  <c r="S22" i="1"/>
  <c r="V22" i="1"/>
  <c r="W22" i="1"/>
  <c r="AT14" i="1"/>
  <c r="AY14" i="1"/>
  <c r="AX14" i="1"/>
  <c r="AU14" i="1"/>
  <c r="BA31" i="1"/>
  <c r="BF31" i="1"/>
  <c r="BE31" i="1"/>
  <c r="BB31" i="1"/>
  <c r="CQ32" i="1"/>
  <c r="CV32" i="1"/>
  <c r="CU32" i="1"/>
  <c r="CR32" i="1"/>
  <c r="AC28" i="1"/>
  <c r="AD28" i="1"/>
  <c r="Z28" i="1"/>
  <c r="Y28" i="1"/>
  <c r="BE16" i="1"/>
  <c r="BF16" i="1"/>
  <c r="BB16" i="1"/>
  <c r="BA16" i="1"/>
  <c r="AR14" i="1"/>
  <c r="AQ14" i="1"/>
  <c r="AM14" i="1"/>
  <c r="AN14" i="1"/>
  <c r="BH26" i="1"/>
  <c r="BM26" i="1"/>
  <c r="BI26" i="1"/>
  <c r="BL26" i="1"/>
  <c r="BL29" i="1"/>
  <c r="BI29" i="1"/>
  <c r="BH29" i="1"/>
  <c r="BM29" i="1"/>
  <c r="AT31" i="1"/>
  <c r="AY31" i="1"/>
  <c r="AX31" i="1"/>
  <c r="AU31" i="1"/>
  <c r="AN23" i="1"/>
  <c r="AQ23" i="1"/>
  <c r="AM23" i="1"/>
  <c r="AR23" i="1"/>
  <c r="Z17" i="1"/>
  <c r="Y17" i="1"/>
  <c r="AD17" i="1"/>
  <c r="AC17" i="1"/>
  <c r="AN16" i="1"/>
  <c r="AR16" i="1"/>
  <c r="AM16" i="1"/>
  <c r="AQ16" i="1"/>
  <c r="CU28" i="1"/>
  <c r="CV28" i="1"/>
  <c r="CR28" i="1"/>
  <c r="CQ28" i="1"/>
  <c r="R17" i="1"/>
  <c r="W17" i="1"/>
  <c r="S17" i="1"/>
  <c r="V17" i="1"/>
  <c r="Z18" i="1"/>
  <c r="AD18" i="1"/>
  <c r="Y18" i="1"/>
  <c r="AC18" i="1"/>
  <c r="BH22" i="1"/>
  <c r="BM22" i="1"/>
  <c r="BL22" i="1"/>
  <c r="BI22" i="1"/>
  <c r="CJ26" i="1"/>
  <c r="CK26" i="1"/>
  <c r="CO26" i="1"/>
  <c r="CN26" i="1"/>
  <c r="CQ24" i="1"/>
  <c r="CR24" i="1"/>
  <c r="CU24" i="1"/>
  <c r="CV24" i="1"/>
  <c r="BM31" i="1"/>
  <c r="BI31" i="1"/>
  <c r="BL31" i="1"/>
  <c r="BH31" i="1"/>
  <c r="AM32" i="1"/>
  <c r="AR32" i="1"/>
  <c r="AQ32" i="1"/>
  <c r="AN32" i="1"/>
  <c r="AG32" i="1"/>
  <c r="AJ32" i="1"/>
  <c r="AK32" i="1"/>
  <c r="AF32" i="1"/>
  <c r="BI28" i="1"/>
  <c r="BH28" i="1"/>
  <c r="BL28" i="1"/>
  <c r="BM28" i="1"/>
  <c r="S28" i="1"/>
  <c r="R28" i="1"/>
  <c r="V28" i="1"/>
  <c r="W28" i="1"/>
  <c r="D11" i="1"/>
  <c r="AC9" i="2" s="1"/>
  <c r="AC3" i="1"/>
  <c r="AB3" i="1"/>
  <c r="AA3" i="1"/>
  <c r="Z3" i="1"/>
  <c r="Y3" i="1"/>
  <c r="X3" i="1"/>
  <c r="AH3" i="1" l="1"/>
  <c r="AA2" i="1"/>
  <c r="AF3" i="1"/>
  <c r="Y2" i="1"/>
  <c r="AG3" i="1"/>
  <c r="Z2" i="1"/>
  <c r="AI3" i="1"/>
  <c r="AB2" i="1"/>
  <c r="AJ3" i="1"/>
  <c r="AC2" i="1"/>
  <c r="AE3" i="1"/>
  <c r="X2" i="1"/>
  <c r="S4" i="2"/>
  <c r="S13" i="2"/>
  <c r="S11" i="2"/>
  <c r="S10" i="2"/>
  <c r="S7" i="2"/>
  <c r="S14" i="2"/>
  <c r="S15" i="2"/>
  <c r="S8" i="2"/>
  <c r="S6" i="2"/>
  <c r="S9" i="2"/>
  <c r="S12" i="2"/>
  <c r="S5" i="2"/>
  <c r="AC32" i="2"/>
  <c r="CT8" i="1"/>
  <c r="BN8" i="1"/>
  <c r="AB8" i="1"/>
  <c r="CS8" i="1"/>
  <c r="BK8" i="1"/>
  <c r="AA8" i="1"/>
  <c r="CM8" i="1"/>
  <c r="BD8" i="1"/>
  <c r="U8" i="1"/>
  <c r="BX8" i="1"/>
  <c r="CB8" i="1"/>
  <c r="AL8" i="1"/>
  <c r="BY8" i="1"/>
  <c r="BU8" i="1"/>
  <c r="AI8" i="1"/>
  <c r="CI8" i="1"/>
  <c r="AH8" i="1"/>
  <c r="CE8" i="1"/>
  <c r="T8" i="1"/>
  <c r="AE8" i="1"/>
  <c r="CF8" i="1"/>
  <c r="X8" i="1"/>
  <c r="AW8" i="1"/>
  <c r="AV8" i="1"/>
  <c r="AP8" i="1"/>
  <c r="AS8" i="1"/>
  <c r="BC8" i="1"/>
  <c r="AO8" i="1"/>
  <c r="Q8" i="1"/>
  <c r="AZ8" i="1"/>
  <c r="BJ8" i="1"/>
  <c r="BG8" i="1"/>
  <c r="CP8" i="1"/>
  <c r="BR8" i="1"/>
  <c r="CL8" i="1"/>
  <c r="BQ8" i="1"/>
  <c r="BY33" i="1"/>
  <c r="AP33" i="1"/>
  <c r="BX33" i="1"/>
  <c r="AO33" i="1"/>
  <c r="AI33" i="1"/>
  <c r="BR33" i="1"/>
  <c r="X33" i="1"/>
  <c r="BQ33" i="1"/>
  <c r="U33" i="1"/>
  <c r="BN33" i="1"/>
  <c r="Q33" i="1"/>
  <c r="CT33" i="1"/>
  <c r="AZ33" i="1"/>
  <c r="CP33" i="1"/>
  <c r="AW33" i="1"/>
  <c r="CS33" i="1"/>
  <c r="AV33" i="1"/>
  <c r="CB33" i="1"/>
  <c r="BK33" i="1"/>
  <c r="BJ33" i="1"/>
  <c r="BG33" i="1"/>
  <c r="BU33" i="1"/>
  <c r="BD33" i="1"/>
  <c r="AE33" i="1"/>
  <c r="AB33" i="1"/>
  <c r="AA33" i="1"/>
  <c r="T33" i="1"/>
  <c r="CM33" i="1"/>
  <c r="CL33" i="1"/>
  <c r="CF33" i="1"/>
  <c r="CE33" i="1"/>
  <c r="AL33" i="1"/>
  <c r="AS33" i="1"/>
  <c r="AH33" i="1"/>
  <c r="CI33" i="1"/>
  <c r="BC33" i="1"/>
  <c r="BY7" i="1"/>
  <c r="AI7" i="1"/>
  <c r="BX7" i="1"/>
  <c r="AH7" i="1"/>
  <c r="BU7" i="1"/>
  <c r="AA7" i="1"/>
  <c r="CF7" i="1"/>
  <c r="AO7" i="1"/>
  <c r="CB7" i="1"/>
  <c r="AB7" i="1"/>
  <c r="CE7" i="1"/>
  <c r="AL7" i="1"/>
  <c r="AE7" i="1"/>
  <c r="X7" i="1"/>
  <c r="BG7" i="1"/>
  <c r="BC7" i="1"/>
  <c r="BN7" i="1"/>
  <c r="BK7" i="1"/>
  <c r="BD7" i="1"/>
  <c r="BJ7" i="1"/>
  <c r="AZ7" i="1"/>
  <c r="AP7" i="1"/>
  <c r="AW7" i="1"/>
  <c r="AV7" i="1"/>
  <c r="AS7" i="1"/>
  <c r="T7" i="1"/>
  <c r="Q7" i="1"/>
  <c r="CT7" i="1"/>
  <c r="CS7" i="1"/>
  <c r="CP7" i="1"/>
  <c r="CI7" i="1"/>
  <c r="CM7" i="1"/>
  <c r="CL7" i="1"/>
  <c r="BR7" i="1"/>
  <c r="BQ7" i="1"/>
  <c r="U7" i="1"/>
  <c r="BQ27" i="1"/>
  <c r="X27" i="1"/>
  <c r="CT27" i="1"/>
  <c r="BJ27" i="1"/>
  <c r="AE27" i="1"/>
  <c r="AB27" i="1"/>
  <c r="AA27" i="1"/>
  <c r="BD27" i="1"/>
  <c r="AH27" i="1"/>
  <c r="CM27" i="1"/>
  <c r="CE27" i="1"/>
  <c r="Q27" i="1"/>
  <c r="BU27" i="1"/>
  <c r="BN27" i="1"/>
  <c r="AW27" i="1"/>
  <c r="AP27" i="1"/>
  <c r="AV27" i="1"/>
  <c r="AS27" i="1"/>
  <c r="AL27" i="1"/>
  <c r="BC27" i="1"/>
  <c r="CP27" i="1"/>
  <c r="CF27" i="1"/>
  <c r="CI27" i="1"/>
  <c r="BK27" i="1"/>
  <c r="AZ27" i="1"/>
  <c r="BY27" i="1"/>
  <c r="AO27" i="1"/>
  <c r="U27" i="1"/>
  <c r="AI27" i="1"/>
  <c r="T27" i="1"/>
  <c r="BG27" i="1"/>
  <c r="CL27" i="1"/>
  <c r="CS27" i="1"/>
  <c r="CB27" i="1"/>
  <c r="BX27" i="1"/>
  <c r="BR27" i="1"/>
  <c r="BK11" i="1"/>
  <c r="CL11" i="1"/>
  <c r="CE11" i="1"/>
  <c r="BJ11" i="1"/>
  <c r="X11" i="1"/>
  <c r="BN11" i="1"/>
  <c r="T11" i="1"/>
  <c r="CI11" i="1"/>
  <c r="AV11" i="1"/>
  <c r="AS11" i="1"/>
  <c r="CP11" i="1"/>
  <c r="CF11" i="1"/>
  <c r="BR11" i="1"/>
  <c r="BQ11" i="1"/>
  <c r="AL11" i="1"/>
  <c r="AP11" i="1"/>
  <c r="BD11" i="1"/>
  <c r="BC11" i="1"/>
  <c r="AZ11" i="1"/>
  <c r="AO11" i="1"/>
  <c r="CS11" i="1"/>
  <c r="CB11" i="1"/>
  <c r="BY11" i="1"/>
  <c r="CM11" i="1"/>
  <c r="AI11" i="1"/>
  <c r="BU11" i="1"/>
  <c r="BG11" i="1"/>
  <c r="BX11" i="1"/>
  <c r="AH11" i="1"/>
  <c r="AE11" i="1"/>
  <c r="AW11" i="1"/>
  <c r="AB11" i="1"/>
  <c r="U11" i="1"/>
  <c r="Q11" i="1"/>
  <c r="CT11" i="1"/>
  <c r="AA11" i="1"/>
  <c r="CT25" i="1"/>
  <c r="BJ25" i="1"/>
  <c r="AB25" i="1"/>
  <c r="CS25" i="1"/>
  <c r="AA25" i="1"/>
  <c r="BU25" i="1"/>
  <c r="AH25" i="1"/>
  <c r="BR25" i="1"/>
  <c r="BQ25" i="1"/>
  <c r="AE25" i="1"/>
  <c r="BK25" i="1"/>
  <c r="BG25" i="1"/>
  <c r="BD25" i="1"/>
  <c r="CB25" i="1"/>
  <c r="AZ25" i="1"/>
  <c r="BY25" i="1"/>
  <c r="BC25" i="1"/>
  <c r="BX25" i="1"/>
  <c r="BN25" i="1"/>
  <c r="CP25" i="1"/>
  <c r="U25" i="1"/>
  <c r="T25" i="1"/>
  <c r="CI25" i="1"/>
  <c r="CM25" i="1"/>
  <c r="Q25" i="1"/>
  <c r="CL25" i="1"/>
  <c r="AW25" i="1"/>
  <c r="AV25" i="1"/>
  <c r="AL25" i="1"/>
  <c r="AS25" i="1"/>
  <c r="AP25" i="1"/>
  <c r="CF25" i="1"/>
  <c r="CE25" i="1"/>
  <c r="AO25" i="1"/>
  <c r="AI25" i="1"/>
  <c r="X25" i="1"/>
  <c r="CS15" i="1"/>
  <c r="BN15" i="1"/>
  <c r="AH15" i="1"/>
  <c r="CB15" i="1"/>
  <c r="AS15" i="1"/>
  <c r="BY15" i="1"/>
  <c r="AP15" i="1"/>
  <c r="BU15" i="1"/>
  <c r="AV15" i="1"/>
  <c r="CI15" i="1"/>
  <c r="AW15" i="1"/>
  <c r="CF15" i="1"/>
  <c r="CT15" i="1"/>
  <c r="BC15" i="1"/>
  <c r="CM15" i="1"/>
  <c r="AI15" i="1"/>
  <c r="AZ15" i="1"/>
  <c r="CL15" i="1"/>
  <c r="CP15" i="1"/>
  <c r="AO15" i="1"/>
  <c r="AL15" i="1"/>
  <c r="X15" i="1"/>
  <c r="Q15" i="1"/>
  <c r="CE15" i="1"/>
  <c r="U15" i="1"/>
  <c r="T15" i="1"/>
  <c r="AA15" i="1"/>
  <c r="BR15" i="1"/>
  <c r="BQ15" i="1"/>
  <c r="AB15" i="1"/>
  <c r="BX15" i="1"/>
  <c r="BK15" i="1"/>
  <c r="BJ15" i="1"/>
  <c r="BD15" i="1"/>
  <c r="AE15" i="1"/>
  <c r="BG15" i="1"/>
  <c r="CI6" i="1"/>
  <c r="BC6" i="1"/>
  <c r="CF6" i="1"/>
  <c r="AV6" i="1"/>
  <c r="AP6" i="1"/>
  <c r="CE6" i="1"/>
  <c r="AS6" i="1"/>
  <c r="CB6" i="1"/>
  <c r="AO6" i="1"/>
  <c r="AZ6" i="1"/>
  <c r="AI6" i="1"/>
  <c r="AW6" i="1"/>
  <c r="CM6" i="1"/>
  <c r="CL6" i="1"/>
  <c r="AL6" i="1"/>
  <c r="AH6" i="1"/>
  <c r="AE6" i="1"/>
  <c r="BG6" i="1"/>
  <c r="BN6" i="1"/>
  <c r="BK6" i="1"/>
  <c r="BJ6" i="1"/>
  <c r="Q6" i="1"/>
  <c r="CS6" i="1"/>
  <c r="CP6" i="1"/>
  <c r="BY6" i="1"/>
  <c r="BX6" i="1"/>
  <c r="CT6" i="1"/>
  <c r="BU6" i="1"/>
  <c r="U6" i="1"/>
  <c r="T6" i="1"/>
  <c r="AB6" i="1"/>
  <c r="AA6" i="1"/>
  <c r="X6" i="1"/>
  <c r="BR6" i="1"/>
  <c r="BQ6" i="1"/>
  <c r="BD6" i="1"/>
  <c r="AS13" i="1"/>
  <c r="AH13" i="1"/>
  <c r="BD13" i="1"/>
  <c r="Q13" i="1"/>
  <c r="CP13" i="1"/>
  <c r="CT13" i="1"/>
  <c r="BY13" i="1"/>
  <c r="CS13" i="1"/>
  <c r="CI13" i="1"/>
  <c r="BG13" i="1"/>
  <c r="AA13" i="1"/>
  <c r="BR13" i="1"/>
  <c r="BQ13" i="1"/>
  <c r="AW13" i="1"/>
  <c r="BU13" i="1"/>
  <c r="AP13" i="1"/>
  <c r="CE13" i="1"/>
  <c r="AL13" i="1"/>
  <c r="BK13" i="1"/>
  <c r="X13" i="1"/>
  <c r="AE13" i="1"/>
  <c r="AB13" i="1"/>
  <c r="BJ13" i="1"/>
  <c r="AI13" i="1"/>
  <c r="BC13" i="1"/>
  <c r="AZ13" i="1"/>
  <c r="AV13" i="1"/>
  <c r="AO13" i="1"/>
  <c r="CB13" i="1"/>
  <c r="CM13" i="1"/>
  <c r="BX13" i="1"/>
  <c r="BN13" i="1"/>
  <c r="T13" i="1"/>
  <c r="CL13" i="1"/>
  <c r="U13" i="1"/>
  <c r="CF13" i="1"/>
  <c r="CT5" i="1"/>
  <c r="AH5" i="1"/>
  <c r="BK5" i="1"/>
  <c r="AB5" i="1"/>
  <c r="CL5" i="1"/>
  <c r="BJ5" i="1"/>
  <c r="AA5" i="1"/>
  <c r="AE5" i="1"/>
  <c r="CM5" i="1"/>
  <c r="CI5" i="1"/>
  <c r="X5" i="1"/>
  <c r="CE5" i="1"/>
  <c r="AV5" i="1"/>
  <c r="AO5" i="1"/>
  <c r="BX5" i="1"/>
  <c r="AS5" i="1"/>
  <c r="CB5" i="1"/>
  <c r="BY5" i="1"/>
  <c r="AP5" i="1"/>
  <c r="CF5" i="1"/>
  <c r="BR5" i="1"/>
  <c r="Q5" i="1"/>
  <c r="BU5" i="1"/>
  <c r="U5" i="1"/>
  <c r="CS5" i="1"/>
  <c r="CP5" i="1"/>
  <c r="BQ5" i="1"/>
  <c r="T5" i="1"/>
  <c r="BN5" i="1"/>
  <c r="BD5" i="1"/>
  <c r="BC5" i="1"/>
  <c r="AI5" i="1"/>
  <c r="BG5" i="1"/>
  <c r="AW5" i="1"/>
  <c r="AL5" i="1"/>
  <c r="AZ5" i="1"/>
  <c r="CF12" i="1"/>
  <c r="CL12" i="1"/>
  <c r="BC12" i="1"/>
  <c r="AB12" i="1"/>
  <c r="AA12" i="1"/>
  <c r="T12" i="1"/>
  <c r="AL12" i="1"/>
  <c r="CE12" i="1"/>
  <c r="CB12" i="1"/>
  <c r="AW12" i="1"/>
  <c r="U12" i="1"/>
  <c r="BX12" i="1"/>
  <c r="AV12" i="1"/>
  <c r="CP12" i="1"/>
  <c r="AP12" i="1"/>
  <c r="AO12" i="1"/>
  <c r="BG12" i="1"/>
  <c r="CI12" i="1"/>
  <c r="Q12" i="1"/>
  <c r="BY12" i="1"/>
  <c r="X12" i="1"/>
  <c r="BQ12" i="1"/>
  <c r="BJ12" i="1"/>
  <c r="BD12" i="1"/>
  <c r="AS12" i="1"/>
  <c r="AH12" i="1"/>
  <c r="AE12" i="1"/>
  <c r="AZ12" i="1"/>
  <c r="BN12" i="1"/>
  <c r="BU12" i="1"/>
  <c r="BR12" i="1"/>
  <c r="BK12" i="1"/>
  <c r="AI12" i="1"/>
  <c r="CM12" i="1"/>
  <c r="CS12" i="1"/>
  <c r="CT12" i="1"/>
  <c r="CE4" i="1"/>
  <c r="BY4" i="1"/>
  <c r="BX4" i="1"/>
  <c r="CT4" i="1"/>
  <c r="CM4" i="1"/>
  <c r="CS4" i="1"/>
  <c r="CP4" i="1"/>
  <c r="BU4" i="1"/>
  <c r="CL4" i="1"/>
  <c r="CI4" i="1"/>
  <c r="CF4" i="1"/>
  <c r="CB4" i="1"/>
  <c r="BJ4" i="1"/>
  <c r="BG4" i="1"/>
  <c r="BK4" i="1"/>
  <c r="BN4" i="1"/>
  <c r="BQ4" i="1"/>
  <c r="BR4" i="1"/>
  <c r="AZ4" i="1"/>
  <c r="T4" i="1"/>
  <c r="BD4" i="1"/>
  <c r="Q4" i="1"/>
  <c r="AP4" i="1"/>
  <c r="AL4" i="1"/>
  <c r="AS4" i="1"/>
  <c r="AV4" i="1"/>
  <c r="AW4" i="1"/>
  <c r="BC4" i="1"/>
  <c r="AA4" i="1"/>
  <c r="U4" i="1"/>
  <c r="X4" i="1"/>
  <c r="AE4" i="1"/>
  <c r="AB4" i="1"/>
  <c r="AH4" i="1"/>
  <c r="AI4" i="1"/>
  <c r="AO4" i="1"/>
  <c r="S17" i="2" l="1"/>
  <c r="CW8" i="1"/>
  <c r="CW7" i="1"/>
  <c r="CW15" i="1"/>
  <c r="CW33" i="1"/>
  <c r="CW6" i="1"/>
  <c r="CW27" i="1"/>
  <c r="CW25" i="1"/>
  <c r="CW11" i="1"/>
  <c r="CW5" i="1"/>
  <c r="CW12" i="1"/>
  <c r="CW13" i="1"/>
  <c r="AL3" i="1"/>
  <c r="AE2" i="1"/>
  <c r="AQ3" i="1"/>
  <c r="AJ2" i="1"/>
  <c r="AP3" i="1"/>
  <c r="AI2" i="1"/>
  <c r="AN3" i="1"/>
  <c r="AG2" i="1"/>
  <c r="AD34" i="2"/>
  <c r="AD33" i="2"/>
  <c r="AM3" i="1"/>
  <c r="AF2" i="1"/>
  <c r="AO3" i="1"/>
  <c r="AH2" i="1"/>
  <c r="AD35" i="2"/>
  <c r="AC34" i="2"/>
  <c r="AC33" i="2"/>
  <c r="Q38" i="1"/>
  <c r="C4" i="2" s="1"/>
  <c r="BZ6" i="1"/>
  <c r="CA6" i="1"/>
  <c r="BW6" i="1"/>
  <c r="BV6" i="1"/>
  <c r="BI25" i="1"/>
  <c r="BM25" i="1"/>
  <c r="BH25" i="1"/>
  <c r="BL25" i="1"/>
  <c r="Y8" i="1"/>
  <c r="AC8" i="1"/>
  <c r="Z8" i="1"/>
  <c r="AD8" i="1"/>
  <c r="BL27" i="1"/>
  <c r="BM27" i="1"/>
  <c r="BI27" i="1"/>
  <c r="BH27" i="1"/>
  <c r="AF8" i="1"/>
  <c r="AJ8" i="1"/>
  <c r="AK8" i="1"/>
  <c r="AG8" i="1"/>
  <c r="BS13" i="1"/>
  <c r="BP13" i="1"/>
  <c r="BT13" i="1"/>
  <c r="BO13" i="1"/>
  <c r="CR6" i="1"/>
  <c r="CQ6" i="1"/>
  <c r="CV6" i="1"/>
  <c r="CU6" i="1"/>
  <c r="CO6" i="1"/>
  <c r="CK6" i="1"/>
  <c r="CN6" i="1"/>
  <c r="CJ6" i="1"/>
  <c r="AM25" i="1"/>
  <c r="AN25" i="1"/>
  <c r="AR25" i="1"/>
  <c r="AQ25" i="1"/>
  <c r="CD12" i="1"/>
  <c r="CH12" i="1"/>
  <c r="CG12" i="1"/>
  <c r="CC12" i="1"/>
  <c r="AJ15" i="1"/>
  <c r="AK15" i="1"/>
  <c r="AG15" i="1"/>
  <c r="AF15" i="1"/>
  <c r="CV11" i="1"/>
  <c r="CU11" i="1"/>
  <c r="CR11" i="1"/>
  <c r="CQ11" i="1"/>
  <c r="BT12" i="1"/>
  <c r="BS12" i="1"/>
  <c r="BP12" i="1"/>
  <c r="BO12" i="1"/>
  <c r="BE5" i="1"/>
  <c r="BB5" i="1"/>
  <c r="BF5" i="1"/>
  <c r="BA5" i="1"/>
  <c r="AQ5" i="1"/>
  <c r="AN5" i="1"/>
  <c r="AM5" i="1"/>
  <c r="AR5" i="1"/>
  <c r="BA13" i="1"/>
  <c r="BF13" i="1"/>
  <c r="BB13" i="1"/>
  <c r="BE13" i="1"/>
  <c r="AN7" i="1"/>
  <c r="AM7" i="1"/>
  <c r="AR7" i="1"/>
  <c r="AQ7" i="1"/>
  <c r="CD33" i="1"/>
  <c r="CH33" i="1"/>
  <c r="CG33" i="1"/>
  <c r="CC33" i="1"/>
  <c r="AR6" i="1"/>
  <c r="AQ6" i="1"/>
  <c r="AN6" i="1"/>
  <c r="AM6" i="1"/>
  <c r="AT27" i="1"/>
  <c r="AX27" i="1"/>
  <c r="AU27" i="1"/>
  <c r="AY27" i="1"/>
  <c r="CH7" i="1"/>
  <c r="CG7" i="1"/>
  <c r="CD7" i="1"/>
  <c r="CC7" i="1"/>
  <c r="Y12" i="1"/>
  <c r="AC12" i="1"/>
  <c r="AD12" i="1"/>
  <c r="Z12" i="1"/>
  <c r="AC6" i="1"/>
  <c r="Z6" i="1"/>
  <c r="AD6" i="1"/>
  <c r="Y6" i="1"/>
  <c r="CO33" i="1"/>
  <c r="CN33" i="1"/>
  <c r="CJ33" i="1"/>
  <c r="CK33" i="1"/>
  <c r="BB33" i="1"/>
  <c r="BA33" i="1"/>
  <c r="BF33" i="1"/>
  <c r="BE33" i="1"/>
  <c r="AF12" i="1"/>
  <c r="AK12" i="1"/>
  <c r="AJ12" i="1"/>
  <c r="AG12" i="1"/>
  <c r="AK7" i="1"/>
  <c r="AF7" i="1"/>
  <c r="AG7" i="1"/>
  <c r="AJ7" i="1"/>
  <c r="AQ13" i="1"/>
  <c r="AN13" i="1"/>
  <c r="AR13" i="1"/>
  <c r="AM13" i="1"/>
  <c r="BF6" i="1"/>
  <c r="BA6" i="1"/>
  <c r="BE6" i="1"/>
  <c r="BB6" i="1"/>
  <c r="BT15" i="1"/>
  <c r="BP15" i="1"/>
  <c r="BS15" i="1"/>
  <c r="BO15" i="1"/>
  <c r="CC11" i="1"/>
  <c r="CD11" i="1"/>
  <c r="CH11" i="1"/>
  <c r="CG11" i="1"/>
  <c r="BO27" i="1"/>
  <c r="BS27" i="1"/>
  <c r="BP27" i="1"/>
  <c r="BT27" i="1"/>
  <c r="AY8" i="1"/>
  <c r="AU8" i="1"/>
  <c r="AT8" i="1"/>
  <c r="AX8" i="1"/>
  <c r="AM11" i="1"/>
  <c r="AQ11" i="1"/>
  <c r="AN11" i="1"/>
  <c r="AR11" i="1"/>
  <c r="BL13" i="1"/>
  <c r="BM13" i="1"/>
  <c r="BI13" i="1"/>
  <c r="BH13" i="1"/>
  <c r="AY25" i="1"/>
  <c r="AT25" i="1"/>
  <c r="AU25" i="1"/>
  <c r="AX25" i="1"/>
  <c r="CC5" i="1"/>
  <c r="CD5" i="1"/>
  <c r="CG5" i="1"/>
  <c r="CH5" i="1"/>
  <c r="AF27" i="1"/>
  <c r="AK27" i="1"/>
  <c r="AJ27" i="1"/>
  <c r="AG27" i="1"/>
  <c r="AT5" i="1"/>
  <c r="AY5" i="1"/>
  <c r="AX5" i="1"/>
  <c r="AU5" i="1"/>
  <c r="BM15" i="1"/>
  <c r="BI15" i="1"/>
  <c r="BL15" i="1"/>
  <c r="BH15" i="1"/>
  <c r="V11" i="1"/>
  <c r="W11" i="1"/>
  <c r="S11" i="1"/>
  <c r="R11" i="1"/>
  <c r="CJ8" i="1"/>
  <c r="CN8" i="1"/>
  <c r="CO8" i="1"/>
  <c r="CK8" i="1"/>
  <c r="CA12" i="1"/>
  <c r="BZ12" i="1"/>
  <c r="BW12" i="1"/>
  <c r="BV12" i="1"/>
  <c r="AU11" i="1"/>
  <c r="AY11" i="1"/>
  <c r="AX11" i="1"/>
  <c r="AT11" i="1"/>
  <c r="CA33" i="1"/>
  <c r="BV33" i="1"/>
  <c r="BW33" i="1"/>
  <c r="BZ33" i="1"/>
  <c r="CQ13" i="1"/>
  <c r="CV13" i="1"/>
  <c r="CR13" i="1"/>
  <c r="CU13" i="1"/>
  <c r="W25" i="1"/>
  <c r="V25" i="1"/>
  <c r="R25" i="1"/>
  <c r="S25" i="1"/>
  <c r="BI7" i="1"/>
  <c r="BL7" i="1"/>
  <c r="BM7" i="1"/>
  <c r="BH7" i="1"/>
  <c r="AD5" i="1"/>
  <c r="Y5" i="1"/>
  <c r="Z5" i="1"/>
  <c r="AC5" i="1"/>
  <c r="AJ6" i="1"/>
  <c r="AF6" i="1"/>
  <c r="AG6" i="1"/>
  <c r="AK6" i="1"/>
  <c r="CQ27" i="1"/>
  <c r="CR27" i="1"/>
  <c r="CV27" i="1"/>
  <c r="CU27" i="1"/>
  <c r="CC8" i="1"/>
  <c r="CD8" i="1"/>
  <c r="CH8" i="1"/>
  <c r="CG8" i="1"/>
  <c r="AU12" i="1"/>
  <c r="AT12" i="1"/>
  <c r="AY12" i="1"/>
  <c r="AX12" i="1"/>
  <c r="BW15" i="1"/>
  <c r="BZ15" i="1"/>
  <c r="CA15" i="1"/>
  <c r="BV15" i="1"/>
  <c r="BO11" i="1"/>
  <c r="BP11" i="1"/>
  <c r="BS11" i="1"/>
  <c r="BT11" i="1"/>
  <c r="Z11" i="1"/>
  <c r="AD11" i="1"/>
  <c r="AC11" i="1"/>
  <c r="Y11" i="1"/>
  <c r="CQ25" i="1"/>
  <c r="CR25" i="1"/>
  <c r="CV25" i="1"/>
  <c r="CU25" i="1"/>
  <c r="CA11" i="1"/>
  <c r="BZ11" i="1"/>
  <c r="BW11" i="1"/>
  <c r="BV11" i="1"/>
  <c r="AF13" i="1"/>
  <c r="AK13" i="1"/>
  <c r="AG13" i="1"/>
  <c r="AJ13" i="1"/>
  <c r="AT15" i="1"/>
  <c r="AY15" i="1"/>
  <c r="AX15" i="1"/>
  <c r="AU15" i="1"/>
  <c r="CJ7" i="1"/>
  <c r="CO7" i="1"/>
  <c r="CN7" i="1"/>
  <c r="CK7" i="1"/>
  <c r="CU5" i="1"/>
  <c r="CR5" i="1"/>
  <c r="CV5" i="1"/>
  <c r="CQ5" i="1"/>
  <c r="CJ12" i="1"/>
  <c r="CO12" i="1"/>
  <c r="CN12" i="1"/>
  <c r="CK12" i="1"/>
  <c r="W15" i="1"/>
  <c r="V15" i="1"/>
  <c r="S15" i="1"/>
  <c r="R15" i="1"/>
  <c r="BF25" i="1"/>
  <c r="BE25" i="1"/>
  <c r="BB25" i="1"/>
  <c r="BA25" i="1"/>
  <c r="CA27" i="1"/>
  <c r="BZ27" i="1"/>
  <c r="BV27" i="1"/>
  <c r="BW27" i="1"/>
  <c r="R7" i="1"/>
  <c r="V7" i="1"/>
  <c r="W7" i="1"/>
  <c r="S7" i="1"/>
  <c r="CA7" i="1"/>
  <c r="BZ7" i="1"/>
  <c r="BW7" i="1"/>
  <c r="BV7" i="1"/>
  <c r="AT33" i="1"/>
  <c r="AY33" i="1"/>
  <c r="AX33" i="1"/>
  <c r="AU33" i="1"/>
  <c r="V33" i="1"/>
  <c r="W33" i="1"/>
  <c r="S33" i="1"/>
  <c r="R33" i="1"/>
  <c r="CR12" i="1"/>
  <c r="CQ12" i="1"/>
  <c r="CV12" i="1"/>
  <c r="CU12" i="1"/>
  <c r="BB7" i="1"/>
  <c r="BA7" i="1"/>
  <c r="BF7" i="1"/>
  <c r="BE7" i="1"/>
  <c r="AJ33" i="1"/>
  <c r="AK33" i="1"/>
  <c r="AG33" i="1"/>
  <c r="AF33" i="1"/>
  <c r="BA27" i="1"/>
  <c r="BF27" i="1"/>
  <c r="BE27" i="1"/>
  <c r="BB27" i="1"/>
  <c r="BS7" i="1"/>
  <c r="BP7" i="1"/>
  <c r="BT7" i="1"/>
  <c r="BO7" i="1"/>
  <c r="Y27" i="1"/>
  <c r="AD27" i="1"/>
  <c r="AC27" i="1"/>
  <c r="Z27" i="1"/>
  <c r="BZ8" i="1"/>
  <c r="BV8" i="1"/>
  <c r="BW8" i="1"/>
  <c r="CA8" i="1"/>
  <c r="CJ27" i="1"/>
  <c r="CN27" i="1"/>
  <c r="CO27" i="1"/>
  <c r="CK27" i="1"/>
  <c r="BL33" i="1"/>
  <c r="BM33" i="1"/>
  <c r="BI33" i="1"/>
  <c r="BH33" i="1"/>
  <c r="V13" i="1"/>
  <c r="S13" i="1"/>
  <c r="R13" i="1"/>
  <c r="W13" i="1"/>
  <c r="CO15" i="1"/>
  <c r="CJ15" i="1"/>
  <c r="CK15" i="1"/>
  <c r="CN15" i="1"/>
  <c r="AF11" i="1"/>
  <c r="AG11" i="1"/>
  <c r="AK11" i="1"/>
  <c r="AJ11" i="1"/>
  <c r="BM5" i="1"/>
  <c r="BL5" i="1"/>
  <c r="BI5" i="1"/>
  <c r="BH5" i="1"/>
  <c r="BM11" i="1"/>
  <c r="BH11" i="1"/>
  <c r="BI11" i="1"/>
  <c r="BL11" i="1"/>
  <c r="BE8" i="1"/>
  <c r="BB8" i="1"/>
  <c r="BA8" i="1"/>
  <c r="BF8" i="1"/>
  <c r="BO5" i="1"/>
  <c r="BT5" i="1"/>
  <c r="BS5" i="1"/>
  <c r="BP5" i="1"/>
  <c r="CQ7" i="1"/>
  <c r="CV7" i="1"/>
  <c r="CU7" i="1"/>
  <c r="CR7" i="1"/>
  <c r="BH12" i="1"/>
  <c r="BM12" i="1"/>
  <c r="BI12" i="1"/>
  <c r="BL12" i="1"/>
  <c r="CH6" i="1"/>
  <c r="CC6" i="1"/>
  <c r="CD6" i="1"/>
  <c r="CG6" i="1"/>
  <c r="Y15" i="1"/>
  <c r="Z15" i="1"/>
  <c r="AC15" i="1"/>
  <c r="AD15" i="1"/>
  <c r="Z25" i="1"/>
  <c r="AC25" i="1"/>
  <c r="Y25" i="1"/>
  <c r="AD25" i="1"/>
  <c r="CC25" i="1"/>
  <c r="CH25" i="1"/>
  <c r="CD25" i="1"/>
  <c r="CG25" i="1"/>
  <c r="CC27" i="1"/>
  <c r="CH27" i="1"/>
  <c r="CD27" i="1"/>
  <c r="CG27" i="1"/>
  <c r="S27" i="1"/>
  <c r="V27" i="1"/>
  <c r="R27" i="1"/>
  <c r="W27" i="1"/>
  <c r="AR33" i="1"/>
  <c r="AQ33" i="1"/>
  <c r="AN33" i="1"/>
  <c r="AM33" i="1"/>
  <c r="BT33" i="1"/>
  <c r="BP33" i="1"/>
  <c r="BS33" i="1"/>
  <c r="BO33" i="1"/>
  <c r="BT8" i="1"/>
  <c r="BS8" i="1"/>
  <c r="BP8" i="1"/>
  <c r="BO8" i="1"/>
  <c r="S5" i="1"/>
  <c r="R5" i="1"/>
  <c r="W5" i="1"/>
  <c r="V5" i="1"/>
  <c r="CV15" i="1"/>
  <c r="CQ15" i="1"/>
  <c r="CU15" i="1"/>
  <c r="CR15" i="1"/>
  <c r="AC33" i="1"/>
  <c r="AD33" i="1"/>
  <c r="Z33" i="1"/>
  <c r="Y33" i="1"/>
  <c r="AF25" i="1"/>
  <c r="AG25" i="1"/>
  <c r="AK25" i="1"/>
  <c r="AJ25" i="1"/>
  <c r="BB15" i="1"/>
  <c r="BA15" i="1"/>
  <c r="BE15" i="1"/>
  <c r="BF15" i="1"/>
  <c r="CO13" i="1"/>
  <c r="CK13" i="1"/>
  <c r="CJ13" i="1"/>
  <c r="CN13" i="1"/>
  <c r="W6" i="1"/>
  <c r="S6" i="1"/>
  <c r="V6" i="1"/>
  <c r="R6" i="1"/>
  <c r="BV25" i="1"/>
  <c r="CA25" i="1"/>
  <c r="BZ25" i="1"/>
  <c r="BW25" i="1"/>
  <c r="CC13" i="1"/>
  <c r="CG13" i="1"/>
  <c r="CH13" i="1"/>
  <c r="CD13" i="1"/>
  <c r="AR12" i="1"/>
  <c r="AQ12" i="1"/>
  <c r="AN12" i="1"/>
  <c r="AM12" i="1"/>
  <c r="BF12" i="1"/>
  <c r="BB12" i="1"/>
  <c r="BA12" i="1"/>
  <c r="BE12" i="1"/>
  <c r="BO6" i="1"/>
  <c r="BP6" i="1"/>
  <c r="BT6" i="1"/>
  <c r="BS6" i="1"/>
  <c r="BI6" i="1"/>
  <c r="BM6" i="1"/>
  <c r="BL6" i="1"/>
  <c r="BH6" i="1"/>
  <c r="CO11" i="1"/>
  <c r="CN11" i="1"/>
  <c r="CK11" i="1"/>
  <c r="CJ11" i="1"/>
  <c r="Z7" i="1"/>
  <c r="Y7" i="1"/>
  <c r="AD7" i="1"/>
  <c r="AC7" i="1"/>
  <c r="AR8" i="1"/>
  <c r="AM8" i="1"/>
  <c r="AQ8" i="1"/>
  <c r="AN8" i="1"/>
  <c r="CN25" i="1"/>
  <c r="CO25" i="1"/>
  <c r="CK25" i="1"/>
  <c r="CJ25" i="1"/>
  <c r="CR8" i="1"/>
  <c r="CV8" i="1"/>
  <c r="CU8" i="1"/>
  <c r="CQ8" i="1"/>
  <c r="CK5" i="1"/>
  <c r="CO5" i="1"/>
  <c r="CN5" i="1"/>
  <c r="CJ5" i="1"/>
  <c r="BI8" i="1"/>
  <c r="BM8" i="1"/>
  <c r="BL8" i="1"/>
  <c r="BH8" i="1"/>
  <c r="AT13" i="1"/>
  <c r="AY13" i="1"/>
  <c r="AX13" i="1"/>
  <c r="AU13" i="1"/>
  <c r="AN27" i="1"/>
  <c r="AQ27" i="1"/>
  <c r="AR27" i="1"/>
  <c r="AM27" i="1"/>
  <c r="AF5" i="1"/>
  <c r="AJ5" i="1"/>
  <c r="AK5" i="1"/>
  <c r="AG5" i="1"/>
  <c r="BO25" i="1"/>
  <c r="BP25" i="1"/>
  <c r="BT25" i="1"/>
  <c r="BS25" i="1"/>
  <c r="V8" i="1"/>
  <c r="S8" i="1"/>
  <c r="W8" i="1"/>
  <c r="R8" i="1"/>
  <c r="AD13" i="1"/>
  <c r="AC13" i="1"/>
  <c r="Z13" i="1"/>
  <c r="Y13" i="1"/>
  <c r="CG15" i="1"/>
  <c r="CH15" i="1"/>
  <c r="CC15" i="1"/>
  <c r="CD15" i="1"/>
  <c r="CR33" i="1"/>
  <c r="CV33" i="1"/>
  <c r="CQ33" i="1"/>
  <c r="CU33" i="1"/>
  <c r="R12" i="1"/>
  <c r="W12" i="1"/>
  <c r="V12" i="1"/>
  <c r="S12" i="1"/>
  <c r="BV5" i="1"/>
  <c r="CA5" i="1"/>
  <c r="BZ5" i="1"/>
  <c r="BW5" i="1"/>
  <c r="BV13" i="1"/>
  <c r="BW13" i="1"/>
  <c r="CA13" i="1"/>
  <c r="BZ13" i="1"/>
  <c r="AY6" i="1"/>
  <c r="AU6" i="1"/>
  <c r="AT6" i="1"/>
  <c r="AX6" i="1"/>
  <c r="AN15" i="1"/>
  <c r="AR15" i="1"/>
  <c r="AQ15" i="1"/>
  <c r="AM15" i="1"/>
  <c r="BA11" i="1"/>
  <c r="BF11" i="1"/>
  <c r="BB11" i="1"/>
  <c r="BE11" i="1"/>
  <c r="AY7" i="1"/>
  <c r="AU7" i="1"/>
  <c r="AX7" i="1"/>
  <c r="AT7" i="1"/>
  <c r="AE38" i="1"/>
  <c r="C6" i="2" s="1"/>
  <c r="BG38" i="1"/>
  <c r="C10" i="2" s="1"/>
  <c r="AA38" i="1"/>
  <c r="F5" i="2" s="1"/>
  <c r="X38" i="1"/>
  <c r="C5" i="2" s="1"/>
  <c r="AZ38" i="1"/>
  <c r="C9" i="2" s="1"/>
  <c r="BU38" i="1"/>
  <c r="C12" i="2" s="1"/>
  <c r="AH38" i="1"/>
  <c r="F6" i="2" s="1"/>
  <c r="BY38" i="1"/>
  <c r="G12" i="2" s="1"/>
  <c r="BD38" i="1"/>
  <c r="G9" i="2" s="1"/>
  <c r="AW38" i="1"/>
  <c r="G8" i="2" s="1"/>
  <c r="BQ38" i="1"/>
  <c r="F11" i="2" s="1"/>
  <c r="AO38" i="1"/>
  <c r="F7" i="2" s="1"/>
  <c r="CP38" i="1"/>
  <c r="C15" i="2" s="1"/>
  <c r="BC38" i="1"/>
  <c r="F9" i="2" s="1"/>
  <c r="CL38" i="1"/>
  <c r="F14" i="2" s="1"/>
  <c r="CE38" i="1"/>
  <c r="F13" i="2" s="1"/>
  <c r="CM38" i="1"/>
  <c r="G14" i="2" s="1"/>
  <c r="U38" i="1"/>
  <c r="G4" i="2" s="1"/>
  <c r="AP38" i="1"/>
  <c r="G7" i="2" s="1"/>
  <c r="AI38" i="1"/>
  <c r="G6" i="2" s="1"/>
  <c r="AB38" i="1"/>
  <c r="G5" i="2" s="1"/>
  <c r="CB38" i="1"/>
  <c r="C13" i="2" s="1"/>
  <c r="CT38" i="1"/>
  <c r="G15" i="2" s="1"/>
  <c r="AV38" i="1"/>
  <c r="F8" i="2" s="1"/>
  <c r="AS38" i="1"/>
  <c r="C8" i="2" s="1"/>
  <c r="AR4" i="1"/>
  <c r="AL38" i="1"/>
  <c r="C7" i="2" s="1"/>
  <c r="T38" i="1"/>
  <c r="F4" i="2" s="1"/>
  <c r="CF38" i="1"/>
  <c r="G13" i="2" s="1"/>
  <c r="CI38" i="1"/>
  <c r="C14" i="2" s="1"/>
  <c r="BR38" i="1"/>
  <c r="G11" i="2" s="1"/>
  <c r="BX38" i="1"/>
  <c r="F12" i="2" s="1"/>
  <c r="BJ38" i="1"/>
  <c r="F10" i="2" s="1"/>
  <c r="BN38" i="1"/>
  <c r="CS38" i="1"/>
  <c r="F15" i="2" s="1"/>
  <c r="BK38" i="1"/>
  <c r="G10" i="2" s="1"/>
  <c r="AK4" i="1"/>
  <c r="AD4" i="1"/>
  <c r="BF4" i="1"/>
  <c r="CW4" i="1"/>
  <c r="CG4" i="1"/>
  <c r="CC4" i="1"/>
  <c r="CH4" i="1"/>
  <c r="CD4" i="1"/>
  <c r="CJ4" i="1"/>
  <c r="CO4" i="1"/>
  <c r="CN4" i="1"/>
  <c r="CK4" i="1"/>
  <c r="BZ4" i="1"/>
  <c r="BW4" i="1"/>
  <c r="BV4" i="1"/>
  <c r="CA4" i="1"/>
  <c r="CU4" i="1"/>
  <c r="CR4" i="1"/>
  <c r="CV4" i="1"/>
  <c r="CQ4" i="1"/>
  <c r="BT4" i="1"/>
  <c r="BO4" i="1"/>
  <c r="BP4" i="1"/>
  <c r="BS4" i="1"/>
  <c r="BL4" i="1"/>
  <c r="BM4" i="1"/>
  <c r="BI4" i="1"/>
  <c r="BH4" i="1"/>
  <c r="W4" i="1"/>
  <c r="AY4" i="1"/>
  <c r="AJ4" i="1"/>
  <c r="AG4" i="1"/>
  <c r="AF4" i="1"/>
  <c r="BE4" i="1"/>
  <c r="BB4" i="1"/>
  <c r="BA4" i="1"/>
  <c r="AX4" i="1"/>
  <c r="AU4" i="1"/>
  <c r="AT4" i="1"/>
  <c r="AQ4" i="1"/>
  <c r="AN4" i="1"/>
  <c r="AM4" i="1"/>
  <c r="Z4" i="1"/>
  <c r="Y4" i="1"/>
  <c r="V4" i="1"/>
  <c r="S4" i="1"/>
  <c r="R4" i="1"/>
  <c r="AC4" i="1"/>
  <c r="CW38" i="1" l="1"/>
  <c r="AV3" i="1"/>
  <c r="AO2" i="1"/>
  <c r="AW3" i="1"/>
  <c r="AP2" i="1"/>
  <c r="AT3" i="1"/>
  <c r="AM2" i="1"/>
  <c r="AU3" i="1"/>
  <c r="AN2" i="1"/>
  <c r="AX3" i="1"/>
  <c r="AQ2" i="1"/>
  <c r="AS3" i="1"/>
  <c r="AL2" i="1"/>
  <c r="AD36" i="2"/>
  <c r="AC35" i="2"/>
  <c r="C11" i="2"/>
  <c r="CN38" i="1"/>
  <c r="H14" i="2" s="1"/>
  <c r="T14" i="2" s="1"/>
  <c r="V38" i="1"/>
  <c r="H4" i="2" s="1"/>
  <c r="T4" i="2" s="1"/>
  <c r="BB38" i="1"/>
  <c r="E9" i="2" s="1"/>
  <c r="CQ38" i="1"/>
  <c r="D15" i="2" s="1"/>
  <c r="CD38" i="1"/>
  <c r="E13" i="2" s="1"/>
  <c r="CJ38" i="1"/>
  <c r="D14" i="2" s="1"/>
  <c r="BA38" i="1"/>
  <c r="D9" i="2" s="1"/>
  <c r="AC38" i="1"/>
  <c r="H5" i="2" s="1"/>
  <c r="T5" i="2" s="1"/>
  <c r="AQ38" i="1"/>
  <c r="H7" i="2" s="1"/>
  <c r="J7" i="2" s="1"/>
  <c r="CG38" i="1"/>
  <c r="H13" i="2" s="1"/>
  <c r="J13" i="2" s="1"/>
  <c r="AJ38" i="1"/>
  <c r="H6" i="2" s="1"/>
  <c r="T6" i="2" s="1"/>
  <c r="BE38" i="1"/>
  <c r="CV38" i="1"/>
  <c r="I15" i="2" s="1"/>
  <c r="BZ38" i="1"/>
  <c r="H12" i="2" s="1"/>
  <c r="J12" i="2" s="1"/>
  <c r="AG38" i="1"/>
  <c r="E6" i="2" s="1"/>
  <c r="Z38" i="1"/>
  <c r="E5" i="2" s="1"/>
  <c r="AD38" i="1"/>
  <c r="CH38" i="1"/>
  <c r="I13" i="2" s="1"/>
  <c r="K13" i="2" s="1"/>
  <c r="AR38" i="1"/>
  <c r="CC38" i="1"/>
  <c r="D13" i="2" s="1"/>
  <c r="BV38" i="1"/>
  <c r="D12" i="2" s="1"/>
  <c r="AK38" i="1"/>
  <c r="BL38" i="1"/>
  <c r="R38" i="1"/>
  <c r="D4" i="2" s="1"/>
  <c r="BW38" i="1"/>
  <c r="E12" i="2" s="1"/>
  <c r="BS38" i="1"/>
  <c r="H11" i="2" s="1"/>
  <c r="J11" i="2" s="1"/>
  <c r="BT38" i="1"/>
  <c r="I11" i="2" s="1"/>
  <c r="K11" i="2" s="1"/>
  <c r="BP38" i="1"/>
  <c r="E11" i="2" s="1"/>
  <c r="BO38" i="1"/>
  <c r="D11" i="2" s="1"/>
  <c r="CU38" i="1"/>
  <c r="H15" i="2" s="1"/>
  <c r="T15" i="2" s="1"/>
  <c r="AM38" i="1"/>
  <c r="D7" i="2" s="1"/>
  <c r="AN38" i="1"/>
  <c r="E7" i="2" s="1"/>
  <c r="AT38" i="1"/>
  <c r="D8" i="2" s="1"/>
  <c r="BH38" i="1"/>
  <c r="D10" i="2" s="1"/>
  <c r="CK38" i="1"/>
  <c r="E14" i="2" s="1"/>
  <c r="AX38" i="1"/>
  <c r="H8" i="2" s="1"/>
  <c r="J8" i="2" s="1"/>
  <c r="S38" i="1"/>
  <c r="E4" i="2" s="1"/>
  <c r="CR38" i="1"/>
  <c r="E15" i="2" s="1"/>
  <c r="Y38" i="1"/>
  <c r="D5" i="2" s="1"/>
  <c r="AU38" i="1"/>
  <c r="E8" i="2" s="1"/>
  <c r="BI38" i="1"/>
  <c r="E10" i="2" s="1"/>
  <c r="AY38" i="1"/>
  <c r="W38" i="1"/>
  <c r="BM38" i="1"/>
  <c r="CA38" i="1"/>
  <c r="I12" i="2" s="1"/>
  <c r="K12" i="2" s="1"/>
  <c r="AF38" i="1"/>
  <c r="D6" i="2" s="1"/>
  <c r="BF38" i="1"/>
  <c r="CO38" i="1"/>
  <c r="I14" i="2" s="1"/>
  <c r="K14" i="2" s="1"/>
  <c r="AZ3" i="1" l="1"/>
  <c r="AS2" i="1"/>
  <c r="BA3" i="1"/>
  <c r="AT2" i="1"/>
  <c r="BE3" i="1"/>
  <c r="AX2" i="1"/>
  <c r="BB3" i="1"/>
  <c r="AU2" i="1"/>
  <c r="BD3" i="1"/>
  <c r="AW2" i="1"/>
  <c r="BC3" i="1"/>
  <c r="AV2" i="1"/>
  <c r="J15" i="2"/>
  <c r="L15" i="2" s="1"/>
  <c r="T7" i="2"/>
  <c r="T11" i="2"/>
  <c r="J5" i="2"/>
  <c r="J6" i="2"/>
  <c r="K9" i="2"/>
  <c r="I9" i="2"/>
  <c r="T8" i="2"/>
  <c r="K4" i="2"/>
  <c r="I4" i="2"/>
  <c r="K8" i="2"/>
  <c r="L8" i="2" s="1"/>
  <c r="I8" i="2"/>
  <c r="K7" i="2"/>
  <c r="L7" i="2" s="1"/>
  <c r="I7" i="2"/>
  <c r="J14" i="2"/>
  <c r="L14" i="2" s="1"/>
  <c r="J4" i="2"/>
  <c r="T13" i="2"/>
  <c r="T12" i="2"/>
  <c r="I10" i="2"/>
  <c r="K10" i="2" s="1"/>
  <c r="K6" i="2"/>
  <c r="I6" i="2"/>
  <c r="K5" i="2"/>
  <c r="I5" i="2"/>
  <c r="H9" i="2"/>
  <c r="H10" i="2"/>
  <c r="L12" i="2"/>
  <c r="L13" i="2"/>
  <c r="L11" i="2"/>
  <c r="AC36" i="2"/>
  <c r="D4" i="1"/>
  <c r="AC2" i="2" s="1"/>
  <c r="AC37" i="2" l="1"/>
  <c r="AD37" i="2"/>
  <c r="BI3" i="1"/>
  <c r="BB2" i="1"/>
  <c r="BH3" i="1"/>
  <c r="BA2" i="1"/>
  <c r="L6" i="2"/>
  <c r="BJ3" i="1"/>
  <c r="BC2" i="1"/>
  <c r="BK3" i="1"/>
  <c r="BD2" i="1"/>
  <c r="L4" i="2"/>
  <c r="BL3" i="1"/>
  <c r="BE2" i="1"/>
  <c r="BG3" i="1"/>
  <c r="AZ2" i="1"/>
  <c r="L5" i="2"/>
  <c r="J9" i="2"/>
  <c r="L9" i="2" s="1"/>
  <c r="T9" i="2"/>
  <c r="T10" i="2"/>
  <c r="J10" i="2"/>
  <c r="L10" i="2" s="1"/>
  <c r="M10" i="2" s="1"/>
  <c r="M12" i="2" l="1"/>
  <c r="M14" i="2"/>
  <c r="M9" i="2"/>
  <c r="M4" i="2"/>
  <c r="M5" i="2"/>
  <c r="M15" i="2"/>
  <c r="M13" i="2"/>
  <c r="M11" i="2"/>
  <c r="M6" i="2"/>
  <c r="M8" i="2"/>
  <c r="M7" i="2"/>
  <c r="BN3" i="1"/>
  <c r="BG2" i="1"/>
  <c r="BS3" i="1"/>
  <c r="BL2" i="1"/>
  <c r="BR3" i="1"/>
  <c r="BK2" i="1"/>
  <c r="BQ3" i="1"/>
  <c r="BJ2" i="1"/>
  <c r="BO3" i="1"/>
  <c r="BH2" i="1"/>
  <c r="BP3" i="1"/>
  <c r="BI2" i="1"/>
  <c r="BW3" i="1" l="1"/>
  <c r="BP2" i="1"/>
  <c r="BV3" i="1"/>
  <c r="BO2" i="1"/>
  <c r="BX3" i="1"/>
  <c r="BQ2" i="1"/>
  <c r="BY3" i="1"/>
  <c r="BR2" i="1"/>
  <c r="BZ3" i="1"/>
  <c r="BS2" i="1"/>
  <c r="BU3" i="1"/>
  <c r="BN2" i="1"/>
  <c r="CB3" i="1" l="1"/>
  <c r="BU2" i="1"/>
  <c r="CG3" i="1"/>
  <c r="BZ2" i="1"/>
  <c r="CF3" i="1"/>
  <c r="BY2" i="1"/>
  <c r="CE3" i="1"/>
  <c r="BX2" i="1"/>
  <c r="CC3" i="1"/>
  <c r="BV2" i="1"/>
  <c r="CD3" i="1"/>
  <c r="BW2" i="1"/>
  <c r="CK3" i="1" l="1"/>
  <c r="CD2" i="1"/>
  <c r="CJ3" i="1"/>
  <c r="CC2" i="1"/>
  <c r="CL3" i="1"/>
  <c r="CE2" i="1"/>
  <c r="CM3" i="1"/>
  <c r="CF2" i="1"/>
  <c r="CN3" i="1"/>
  <c r="CG2" i="1"/>
  <c r="CI3" i="1"/>
  <c r="CB2" i="1"/>
  <c r="CP3" i="1" l="1"/>
  <c r="CP2" i="1" s="1"/>
  <c r="CI2" i="1"/>
  <c r="CS3" i="1"/>
  <c r="CS2" i="1" s="1"/>
  <c r="CL2" i="1"/>
  <c r="CU3" i="1"/>
  <c r="CU2" i="1" s="1"/>
  <c r="CN2" i="1"/>
  <c r="CT3" i="1"/>
  <c r="CT2" i="1" s="1"/>
  <c r="CM2" i="1"/>
  <c r="CQ3" i="1"/>
  <c r="CQ2" i="1" s="1"/>
  <c r="CJ2" i="1"/>
  <c r="CR3" i="1"/>
  <c r="CR2" i="1" s="1"/>
  <c r="CK2" i="1"/>
</calcChain>
</file>

<file path=xl/sharedStrings.xml><?xml version="1.0" encoding="utf-8"?>
<sst xmlns="http://schemas.openxmlformats.org/spreadsheetml/2006/main" count="546" uniqueCount="136">
  <si>
    <t>Game #</t>
  </si>
  <si>
    <t>Round</t>
  </si>
  <si>
    <t>Day</t>
  </si>
  <si>
    <t>Date</t>
  </si>
  <si>
    <t>Time</t>
  </si>
  <si>
    <t>Visitor</t>
  </si>
  <si>
    <t>Score</t>
  </si>
  <si>
    <t>Home</t>
  </si>
  <si>
    <t>Host</t>
  </si>
  <si>
    <t>Umpires</t>
  </si>
  <si>
    <t>Team</t>
  </si>
  <si>
    <t>W</t>
  </si>
  <si>
    <t>L</t>
  </si>
  <si>
    <t>T</t>
  </si>
  <si>
    <t>Points</t>
  </si>
  <si>
    <t>G</t>
  </si>
  <si>
    <t>H</t>
  </si>
  <si>
    <t>A</t>
  </si>
  <si>
    <t>vs</t>
  </si>
  <si>
    <t>STANDINGS</t>
  </si>
  <si>
    <t>Tie Breakers:</t>
  </si>
  <si>
    <t>1) Head-to-head</t>
  </si>
  <si>
    <t>2) Runs Allowed</t>
  </si>
  <si>
    <t>3) Coin Flip (D27)</t>
  </si>
  <si>
    <t>Chester Valley</t>
  </si>
  <si>
    <t>RA</t>
  </si>
  <si>
    <t>CV-Monument Park</t>
  </si>
  <si>
    <t>GV-King Road</t>
  </si>
  <si>
    <t>LP-Palmer Park</t>
  </si>
  <si>
    <t>B1</t>
  </si>
  <si>
    <t>B2</t>
  </si>
  <si>
    <t>B3</t>
  </si>
  <si>
    <t>BLUE</t>
  </si>
  <si>
    <t>BLUE CHAMPION</t>
  </si>
  <si>
    <t>R1</t>
  </si>
  <si>
    <t>R3</t>
  </si>
  <si>
    <t>RED</t>
  </si>
  <si>
    <t>RED CHAMPION</t>
  </si>
  <si>
    <t>R2</t>
  </si>
  <si>
    <t>BB-JK</t>
  </si>
  <si>
    <t>Berwyn-Paoli</t>
  </si>
  <si>
    <t>Radnor/Wayne</t>
  </si>
  <si>
    <t>BP-Field of Dreams</t>
  </si>
  <si>
    <t>Local Umpires</t>
  </si>
  <si>
    <r>
      <rPr>
        <b/>
        <sz val="26"/>
        <color theme="1"/>
        <rFont val="Calibri"/>
        <family val="2"/>
        <scheme val="minor"/>
      </rPr>
      <t>2025 John Klein (11-12) Baseball Tournament</t>
    </r>
    <r>
      <rPr>
        <b/>
        <sz val="28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Round-Robin</t>
    </r>
  </si>
  <si>
    <t>GVE (Bender)</t>
  </si>
  <si>
    <t>GVE (Bennett)</t>
  </si>
  <si>
    <t>Lower Merion</t>
  </si>
  <si>
    <t>GVE (Blatt)</t>
  </si>
  <si>
    <t>Lower Perk (Silbert)</t>
  </si>
  <si>
    <t>Upper Prov (Hijosh)</t>
  </si>
  <si>
    <t>Upper Prov (Kurpiel)</t>
  </si>
  <si>
    <t>Lower Perk (Hazzard)</t>
  </si>
  <si>
    <t>R/W-Encke Park</t>
  </si>
  <si>
    <t>UP-MacFarlan Park</t>
  </si>
  <si>
    <t>EX-Ship Park</t>
  </si>
  <si>
    <t>LM-Ashburn Field</t>
  </si>
  <si>
    <t>Bye</t>
  </si>
  <si>
    <t>GP</t>
  </si>
  <si>
    <t>W1</t>
  </si>
  <si>
    <t>W2</t>
  </si>
  <si>
    <t>W3</t>
  </si>
  <si>
    <t>WHITE</t>
  </si>
  <si>
    <t>WHITE CHAMPION</t>
  </si>
  <si>
    <t>BB-BENNETT-01</t>
  </si>
  <si>
    <t>BB-BENNETT-02</t>
  </si>
  <si>
    <t>Lower Perk</t>
  </si>
  <si>
    <t>BB-BENNETT-03</t>
  </si>
  <si>
    <t>Great Valley Exton</t>
  </si>
  <si>
    <t>BB-BENNETT-04</t>
  </si>
  <si>
    <t>Upper Providence</t>
  </si>
  <si>
    <t>BB-BENNETT-05</t>
  </si>
  <si>
    <t>BB-BENNETT-06</t>
  </si>
  <si>
    <t>BB-BENNETT-07</t>
  </si>
  <si>
    <t>BB-BENNETT-08</t>
  </si>
  <si>
    <t>BB-BENNETT-09</t>
  </si>
  <si>
    <t>BB-JK-01</t>
  </si>
  <si>
    <t>BB-JK-02</t>
  </si>
  <si>
    <t>BB-JK-03</t>
  </si>
  <si>
    <t>BB-JK-04</t>
  </si>
  <si>
    <t>BB-JK-05</t>
  </si>
  <si>
    <t>BB-JK-06</t>
  </si>
  <si>
    <t>BB-JK-07</t>
  </si>
  <si>
    <t>BB-JK-08</t>
  </si>
  <si>
    <t>BB-JK-09</t>
  </si>
  <si>
    <t>#</t>
  </si>
  <si>
    <t>BB-BENNETT-10</t>
  </si>
  <si>
    <t>BB-BENNETT-11</t>
  </si>
  <si>
    <t>BB-BENNETT-12</t>
  </si>
  <si>
    <t>BB-BENNETT-13</t>
  </si>
  <si>
    <t>BB-BENNETT-14</t>
  </si>
  <si>
    <t>BB-BENNETT-15</t>
  </si>
  <si>
    <t>BB-BENNETT-16</t>
  </si>
  <si>
    <t>BB-BENNETT-17</t>
  </si>
  <si>
    <t>BB-BENNETT-18</t>
  </si>
  <si>
    <t>BB-BENNETT-19</t>
  </si>
  <si>
    <t>BB-BENNETT-20</t>
  </si>
  <si>
    <t>BB-BENNETT-21</t>
  </si>
  <si>
    <t>BB-JK-10</t>
  </si>
  <si>
    <t>BB-JK-11</t>
  </si>
  <si>
    <t>BB-JK-12</t>
  </si>
  <si>
    <t>BB-JK-13</t>
  </si>
  <si>
    <t>BB-JK-14</t>
  </si>
  <si>
    <t>BB-JK-15</t>
  </si>
  <si>
    <t>BB-JK-16</t>
  </si>
  <si>
    <t>BB-JK-17</t>
  </si>
  <si>
    <t>BB-JK-18</t>
  </si>
  <si>
    <t>BB-JK-19</t>
  </si>
  <si>
    <t>BB-JK-20</t>
  </si>
  <si>
    <t>BB-JK-21</t>
  </si>
  <si>
    <t>BB-JK-22</t>
  </si>
  <si>
    <t>BB-JK-23</t>
  </si>
  <si>
    <t>BB-JK-24</t>
  </si>
  <si>
    <t>BB-JK-25</t>
  </si>
  <si>
    <t>BB-JK-26</t>
  </si>
  <si>
    <t>BB-JK-27</t>
  </si>
  <si>
    <t>BB-JK-28</t>
  </si>
  <si>
    <t>BB-JK-29</t>
  </si>
  <si>
    <t>BB-JK-30</t>
  </si>
  <si>
    <t>BB-JK-31</t>
  </si>
  <si>
    <t>BB-JK-32</t>
  </si>
  <si>
    <t>BB-JK-33</t>
  </si>
  <si>
    <t>Notes</t>
  </si>
  <si>
    <t>Game rained out after 4 innings</t>
  </si>
  <si>
    <t>Game suspended mid 3rd (4-0) - 
Continuation on Sat (7/12) at 9:00 am</t>
  </si>
  <si>
    <t>Game suspended mid 3rd (7-4) - 
Continuation on Sat (7/12) at 6:00 pm</t>
  </si>
  <si>
    <t>Game suspended mid 1st (1-0), 
Continuation on Wed (7/16) at 6:00 pm</t>
  </si>
  <si>
    <t>Game suspended mid 1st (0-1), 
Continuation on Thur (7/17) at 6:00 pm</t>
  </si>
  <si>
    <t>D27 Asssigned Umpires</t>
  </si>
  <si>
    <t>N/A</t>
  </si>
  <si>
    <t>EX-Ship Park (field 1)</t>
  </si>
  <si>
    <t>BYE</t>
  </si>
  <si>
    <t>Record: 8-0</t>
  </si>
  <si>
    <t>Record: 4-3</t>
  </si>
  <si>
    <t>** CV was disqualified for using INTL players on 7/19</t>
  </si>
  <si>
    <t>Record: 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</si>
</sst>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"/>
    <numFmt numFmtId="165" formatCode="mm/dd/yyyy"/>
    <numFmt numFmtId="166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8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8" fontId="0" fillId="7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165" fontId="0" fillId="8" borderId="1" xfId="0" applyNumberFormat="1" applyFill="1" applyBorder="1" applyAlignment="1">
      <alignment horizontal="center" vertical="center" wrapText="1"/>
    </xf>
    <xf numFmtId="18" fontId="0" fillId="8" borderId="1" xfId="0" applyNumberForma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164" fontId="0" fillId="12" borderId="1" xfId="0" applyNumberFormat="1" applyFill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 vertical="center" wrapText="1"/>
    </xf>
    <xf numFmtId="18" fontId="0" fillId="1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8" fontId="0" fillId="10" borderId="1" xfId="0" applyNumberForma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13" borderId="1" xfId="0" applyFill="1" applyBorder="1" applyAlignment="1">
      <alignment horizontal="center" vertical="center"/>
    </xf>
    <xf numFmtId="18" fontId="0" fillId="13" borderId="1" xfId="0" applyNumberFormat="1" applyFill="1" applyBorder="1" applyAlignment="1">
      <alignment horizontal="center" vertical="center"/>
    </xf>
    <xf numFmtId="166" fontId="4" fillId="11" borderId="0" xfId="0" applyNumberFormat="1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8" fontId="0" fillId="2" borderId="1" xfId="0" applyNumberForma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1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77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012D-6AC3-4DC7-AD3A-9CDA3710611C}">
  <sheetPr>
    <pageSetUpPr fitToPage="1"/>
  </sheetPr>
  <dimension ref="A1:CW58"/>
  <sheetViews>
    <sheetView tabSelected="1" zoomScale="90" zoomScaleNormal="90" workbookViewId="0">
      <pane xSplit="8" ySplit="3" topLeftCell="I27" activePane="bottomRight" state="frozen"/>
      <selection pane="topRight" activeCell="I1" sqref="I1"/>
      <selection pane="bottomLeft" activeCell="A4" sqref="A4"/>
      <selection pane="bottomRight" activeCell="B1" sqref="B1"/>
    </sheetView>
  </sheetViews>
  <sheetFormatPr defaultColWidth="9.1328125" defaultRowHeight="14.25" x14ac:dyDescent="0.45"/>
  <cols>
    <col min="1" max="1" width="4.3984375" style="1" bestFit="1" customWidth="1"/>
    <col min="2" max="2" width="11.265625" style="1" bestFit="1" customWidth="1"/>
    <col min="3" max="3" width="8.73046875" style="1" customWidth="1"/>
    <col min="4" max="4" width="5.73046875" style="1" customWidth="1"/>
    <col min="5" max="5" width="12.73046875" style="1" customWidth="1"/>
    <col min="6" max="6" width="10.73046875" style="1" customWidth="1"/>
    <col min="7" max="7" width="1.73046875" style="1" customWidth="1"/>
    <col min="8" max="8" width="20" style="1" bestFit="1" customWidth="1"/>
    <col min="9" max="10" width="5.86328125" style="1" customWidth="1"/>
    <col min="11" max="11" width="20" style="1" bestFit="1" customWidth="1"/>
    <col min="12" max="12" width="5.86328125" style="1" customWidth="1"/>
    <col min="13" max="13" width="22.73046875" style="1" customWidth="1"/>
    <col min="14" max="14" width="30.73046875" style="1" hidden="1" customWidth="1"/>
    <col min="15" max="15" width="22.73046875" style="1" customWidth="1"/>
    <col min="16" max="16" width="6.1328125" style="1" hidden="1" customWidth="1"/>
    <col min="17" max="22" width="2.73046875" style="1" hidden="1" customWidth="1"/>
    <col min="23" max="23" width="3.73046875" style="1" hidden="1" customWidth="1"/>
    <col min="24" max="29" width="2.73046875" style="1" hidden="1" customWidth="1"/>
    <col min="30" max="30" width="3.73046875" style="1" hidden="1" customWidth="1"/>
    <col min="31" max="36" width="2.73046875" style="1" hidden="1" customWidth="1"/>
    <col min="37" max="37" width="3.73046875" style="1" hidden="1" customWidth="1"/>
    <col min="38" max="43" width="2.73046875" style="1" hidden="1" customWidth="1"/>
    <col min="44" max="44" width="3.73046875" style="1" hidden="1" customWidth="1"/>
    <col min="45" max="50" width="2.73046875" style="1" hidden="1" customWidth="1"/>
    <col min="51" max="51" width="3.73046875" style="1" hidden="1" customWidth="1"/>
    <col min="52" max="57" width="2.73046875" style="1" hidden="1" customWidth="1"/>
    <col min="58" max="58" width="3.73046875" style="1" hidden="1" customWidth="1"/>
    <col min="59" max="64" width="2.73046875" style="1" hidden="1" customWidth="1"/>
    <col min="65" max="65" width="3.73046875" style="1" hidden="1" customWidth="1"/>
    <col min="66" max="71" width="2.73046875" style="1" hidden="1" customWidth="1"/>
    <col min="72" max="72" width="3.73046875" style="1" hidden="1" customWidth="1"/>
    <col min="73" max="78" width="2.73046875" style="1" hidden="1" customWidth="1"/>
    <col min="79" max="79" width="3.73046875" style="1" hidden="1" customWidth="1"/>
    <col min="80" max="85" width="2.73046875" style="1" hidden="1" customWidth="1"/>
    <col min="86" max="86" width="3.73046875" style="1" hidden="1" customWidth="1"/>
    <col min="87" max="92" width="2.73046875" style="1" hidden="1" customWidth="1"/>
    <col min="93" max="93" width="3.73046875" style="1" hidden="1" customWidth="1"/>
    <col min="94" max="99" width="2.73046875" style="1" hidden="1" customWidth="1"/>
    <col min="100" max="100" width="3.73046875" style="1" hidden="1" customWidth="1"/>
    <col min="101" max="101" width="9.1328125" style="1" hidden="1" customWidth="1"/>
    <col min="102" max="16384" width="9.1328125" style="1"/>
  </cols>
  <sheetData>
    <row r="1" spans="1:101" s="7" customFormat="1" ht="30" customHeight="1" thickBot="1" x14ac:dyDescent="0.5">
      <c r="B1" s="32" t="s">
        <v>39</v>
      </c>
      <c r="C1" s="74" t="s">
        <v>44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Q1" s="73" t="str">
        <f>+Standings!B4</f>
        <v>Chester Valley</v>
      </c>
      <c r="R1" s="73"/>
      <c r="S1" s="73"/>
      <c r="T1" s="73"/>
      <c r="U1" s="73"/>
      <c r="V1" s="73"/>
      <c r="W1" s="73"/>
      <c r="X1" s="65" t="str">
        <f>+Standings!B5</f>
        <v>Lower Perk (Silbert)</v>
      </c>
      <c r="Y1" s="65"/>
      <c r="Z1" s="65"/>
      <c r="AA1" s="65"/>
      <c r="AB1" s="65"/>
      <c r="AC1" s="65"/>
      <c r="AD1" s="65"/>
      <c r="AE1" s="66" t="str">
        <f>+Standings!B6</f>
        <v>GVE (Blatt)</v>
      </c>
      <c r="AF1" s="66"/>
      <c r="AG1" s="66"/>
      <c r="AH1" s="66"/>
      <c r="AI1" s="66"/>
      <c r="AJ1" s="66"/>
      <c r="AK1" s="66"/>
      <c r="AL1" s="64" t="str">
        <f>+Standings!B7</f>
        <v>Radnor/Wayne</v>
      </c>
      <c r="AM1" s="64"/>
      <c r="AN1" s="64"/>
      <c r="AO1" s="64"/>
      <c r="AP1" s="64"/>
      <c r="AQ1" s="64"/>
      <c r="AR1" s="64"/>
      <c r="AS1" s="73" t="str">
        <f>+Standings!B8</f>
        <v>Upper Prov (Hijosh)</v>
      </c>
      <c r="AT1" s="73"/>
      <c r="AU1" s="73"/>
      <c r="AV1" s="73"/>
      <c r="AW1" s="73"/>
      <c r="AX1" s="73"/>
      <c r="AY1" s="73"/>
      <c r="AZ1" s="65" t="str">
        <f>+Standings!B9</f>
        <v>Upper Prov (Kurpiel)</v>
      </c>
      <c r="BA1" s="65"/>
      <c r="BB1" s="65"/>
      <c r="BC1" s="65"/>
      <c r="BD1" s="65"/>
      <c r="BE1" s="65"/>
      <c r="BF1" s="65"/>
      <c r="BG1" s="66" t="str">
        <f>+Standings!B10</f>
        <v>Berwyn-Paoli</v>
      </c>
      <c r="BH1" s="66"/>
      <c r="BI1" s="66"/>
      <c r="BJ1" s="66"/>
      <c r="BK1" s="66"/>
      <c r="BL1" s="66"/>
      <c r="BM1" s="66"/>
      <c r="BN1" s="64" t="str">
        <f>+Standings!B11</f>
        <v>GVE (Bender)</v>
      </c>
      <c r="BO1" s="64"/>
      <c r="BP1" s="64"/>
      <c r="BQ1" s="64"/>
      <c r="BR1" s="64"/>
      <c r="BS1" s="64"/>
      <c r="BT1" s="64"/>
      <c r="BU1" s="73" t="str">
        <f>+Standings!B12</f>
        <v>GVE (Bennett)</v>
      </c>
      <c r="BV1" s="73"/>
      <c r="BW1" s="73"/>
      <c r="BX1" s="73"/>
      <c r="BY1" s="73"/>
      <c r="BZ1" s="73"/>
      <c r="CA1" s="73"/>
      <c r="CB1" s="65" t="str">
        <f>+Standings!B13</f>
        <v>Lower Merion</v>
      </c>
      <c r="CC1" s="65"/>
      <c r="CD1" s="65"/>
      <c r="CE1" s="65"/>
      <c r="CF1" s="65"/>
      <c r="CG1" s="65"/>
      <c r="CH1" s="65"/>
      <c r="CI1" s="66" t="str">
        <f>+Standings!B14</f>
        <v>Lower Perk (Hazzard)</v>
      </c>
      <c r="CJ1" s="66"/>
      <c r="CK1" s="66"/>
      <c r="CL1" s="66"/>
      <c r="CM1" s="66"/>
      <c r="CN1" s="66"/>
      <c r="CO1" s="66"/>
      <c r="CP1" s="64" t="str">
        <f>+Standings!B15</f>
        <v>Bye</v>
      </c>
      <c r="CQ1" s="64"/>
      <c r="CR1" s="64"/>
      <c r="CS1" s="64"/>
      <c r="CT1" s="64"/>
      <c r="CU1" s="64"/>
      <c r="CV1" s="64"/>
    </row>
    <row r="2" spans="1:101" s="7" customFormat="1" ht="30" customHeight="1" thickBot="1" x14ac:dyDescent="0.5"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Q2" s="9" t="str">
        <f>+Q3</f>
        <v>G</v>
      </c>
      <c r="R2" s="9" t="str">
        <f t="shared" ref="R2:CC2" si="0">+R3</f>
        <v>H</v>
      </c>
      <c r="S2" s="9" t="str">
        <f t="shared" si="0"/>
        <v>A</v>
      </c>
      <c r="T2" s="9" t="str">
        <f t="shared" si="0"/>
        <v>W</v>
      </c>
      <c r="U2" s="9" t="str">
        <f t="shared" si="0"/>
        <v>L</v>
      </c>
      <c r="V2" s="9" t="str">
        <f t="shared" si="0"/>
        <v>T</v>
      </c>
      <c r="W2" s="9" t="str">
        <f t="shared" si="0"/>
        <v>RA</v>
      </c>
      <c r="X2" s="8" t="str">
        <f t="shared" si="0"/>
        <v>G</v>
      </c>
      <c r="Y2" s="8" t="str">
        <f t="shared" si="0"/>
        <v>H</v>
      </c>
      <c r="Z2" s="8" t="str">
        <f t="shared" si="0"/>
        <v>A</v>
      </c>
      <c r="AA2" s="8" t="str">
        <f t="shared" si="0"/>
        <v>W</v>
      </c>
      <c r="AB2" s="8" t="str">
        <f t="shared" si="0"/>
        <v>L</v>
      </c>
      <c r="AC2" s="8" t="str">
        <f t="shared" si="0"/>
        <v>T</v>
      </c>
      <c r="AD2" s="8" t="str">
        <f t="shared" si="0"/>
        <v>RA</v>
      </c>
      <c r="AE2" s="10" t="str">
        <f t="shared" si="0"/>
        <v>G</v>
      </c>
      <c r="AF2" s="10" t="str">
        <f t="shared" si="0"/>
        <v>H</v>
      </c>
      <c r="AG2" s="10" t="str">
        <f t="shared" si="0"/>
        <v>A</v>
      </c>
      <c r="AH2" s="10" t="str">
        <f t="shared" si="0"/>
        <v>W</v>
      </c>
      <c r="AI2" s="10" t="str">
        <f t="shared" si="0"/>
        <v>L</v>
      </c>
      <c r="AJ2" s="10" t="str">
        <f t="shared" si="0"/>
        <v>T</v>
      </c>
      <c r="AK2" s="10" t="str">
        <f t="shared" si="0"/>
        <v>RA</v>
      </c>
      <c r="AL2" s="11" t="str">
        <f t="shared" si="0"/>
        <v>G</v>
      </c>
      <c r="AM2" s="11" t="str">
        <f t="shared" si="0"/>
        <v>H</v>
      </c>
      <c r="AN2" s="11" t="str">
        <f t="shared" si="0"/>
        <v>A</v>
      </c>
      <c r="AO2" s="11" t="str">
        <f t="shared" si="0"/>
        <v>W</v>
      </c>
      <c r="AP2" s="11" t="str">
        <f t="shared" si="0"/>
        <v>L</v>
      </c>
      <c r="AQ2" s="11" t="str">
        <f t="shared" si="0"/>
        <v>T</v>
      </c>
      <c r="AR2" s="11" t="str">
        <f t="shared" si="0"/>
        <v>RA</v>
      </c>
      <c r="AS2" s="9" t="str">
        <f t="shared" si="0"/>
        <v>G</v>
      </c>
      <c r="AT2" s="9" t="str">
        <f t="shared" si="0"/>
        <v>H</v>
      </c>
      <c r="AU2" s="9" t="str">
        <f t="shared" si="0"/>
        <v>A</v>
      </c>
      <c r="AV2" s="9" t="str">
        <f t="shared" si="0"/>
        <v>W</v>
      </c>
      <c r="AW2" s="9" t="str">
        <f t="shared" si="0"/>
        <v>L</v>
      </c>
      <c r="AX2" s="9" t="str">
        <f t="shared" si="0"/>
        <v>T</v>
      </c>
      <c r="AY2" s="9" t="str">
        <f t="shared" si="0"/>
        <v>RA</v>
      </c>
      <c r="AZ2" s="8" t="str">
        <f t="shared" si="0"/>
        <v>G</v>
      </c>
      <c r="BA2" s="8" t="str">
        <f t="shared" si="0"/>
        <v>H</v>
      </c>
      <c r="BB2" s="8" t="str">
        <f t="shared" si="0"/>
        <v>A</v>
      </c>
      <c r="BC2" s="8" t="str">
        <f t="shared" si="0"/>
        <v>W</v>
      </c>
      <c r="BD2" s="8" t="str">
        <f t="shared" si="0"/>
        <v>L</v>
      </c>
      <c r="BE2" s="8" t="str">
        <f t="shared" si="0"/>
        <v>T</v>
      </c>
      <c r="BF2" s="8" t="str">
        <f t="shared" si="0"/>
        <v>RA</v>
      </c>
      <c r="BG2" s="10" t="str">
        <f t="shared" si="0"/>
        <v>G</v>
      </c>
      <c r="BH2" s="10" t="str">
        <f t="shared" si="0"/>
        <v>H</v>
      </c>
      <c r="BI2" s="10" t="str">
        <f t="shared" si="0"/>
        <v>A</v>
      </c>
      <c r="BJ2" s="10" t="str">
        <f t="shared" si="0"/>
        <v>W</v>
      </c>
      <c r="BK2" s="10" t="str">
        <f t="shared" si="0"/>
        <v>L</v>
      </c>
      <c r="BL2" s="10" t="str">
        <f t="shared" si="0"/>
        <v>T</v>
      </c>
      <c r="BM2" s="10" t="str">
        <f t="shared" si="0"/>
        <v>RA</v>
      </c>
      <c r="BN2" s="11" t="str">
        <f t="shared" si="0"/>
        <v>G</v>
      </c>
      <c r="BO2" s="11" t="str">
        <f t="shared" si="0"/>
        <v>H</v>
      </c>
      <c r="BP2" s="11" t="str">
        <f t="shared" si="0"/>
        <v>A</v>
      </c>
      <c r="BQ2" s="11" t="str">
        <f t="shared" si="0"/>
        <v>W</v>
      </c>
      <c r="BR2" s="11" t="str">
        <f t="shared" si="0"/>
        <v>L</v>
      </c>
      <c r="BS2" s="11" t="str">
        <f t="shared" si="0"/>
        <v>T</v>
      </c>
      <c r="BT2" s="11" t="str">
        <f t="shared" si="0"/>
        <v>RA</v>
      </c>
      <c r="BU2" s="9" t="str">
        <f t="shared" si="0"/>
        <v>G</v>
      </c>
      <c r="BV2" s="9" t="str">
        <f t="shared" si="0"/>
        <v>H</v>
      </c>
      <c r="BW2" s="9" t="str">
        <f t="shared" si="0"/>
        <v>A</v>
      </c>
      <c r="BX2" s="9" t="str">
        <f t="shared" si="0"/>
        <v>W</v>
      </c>
      <c r="BY2" s="9" t="str">
        <f t="shared" si="0"/>
        <v>L</v>
      </c>
      <c r="BZ2" s="9" t="str">
        <f t="shared" si="0"/>
        <v>T</v>
      </c>
      <c r="CA2" s="9" t="str">
        <f t="shared" si="0"/>
        <v>RA</v>
      </c>
      <c r="CB2" s="8" t="str">
        <f t="shared" si="0"/>
        <v>G</v>
      </c>
      <c r="CC2" s="8" t="str">
        <f t="shared" si="0"/>
        <v>H</v>
      </c>
      <c r="CD2" s="8" t="str">
        <f t="shared" ref="CD2:CV2" si="1">+CD3</f>
        <v>A</v>
      </c>
      <c r="CE2" s="8" t="str">
        <f t="shared" si="1"/>
        <v>W</v>
      </c>
      <c r="CF2" s="8" t="str">
        <f t="shared" si="1"/>
        <v>L</v>
      </c>
      <c r="CG2" s="8" t="str">
        <f t="shared" si="1"/>
        <v>T</v>
      </c>
      <c r="CH2" s="8" t="str">
        <f t="shared" si="1"/>
        <v>RA</v>
      </c>
      <c r="CI2" s="10" t="str">
        <f t="shared" si="1"/>
        <v>G</v>
      </c>
      <c r="CJ2" s="10" t="str">
        <f t="shared" si="1"/>
        <v>H</v>
      </c>
      <c r="CK2" s="10" t="str">
        <f t="shared" si="1"/>
        <v>A</v>
      </c>
      <c r="CL2" s="10" t="str">
        <f t="shared" si="1"/>
        <v>W</v>
      </c>
      <c r="CM2" s="10" t="str">
        <f t="shared" si="1"/>
        <v>L</v>
      </c>
      <c r="CN2" s="10" t="str">
        <f t="shared" si="1"/>
        <v>T</v>
      </c>
      <c r="CO2" s="10" t="str">
        <f t="shared" si="1"/>
        <v>RA</v>
      </c>
      <c r="CP2" s="11" t="str">
        <f t="shared" si="1"/>
        <v>G</v>
      </c>
      <c r="CQ2" s="11" t="str">
        <f t="shared" si="1"/>
        <v>H</v>
      </c>
      <c r="CR2" s="11" t="str">
        <f t="shared" si="1"/>
        <v>A</v>
      </c>
      <c r="CS2" s="11" t="str">
        <f t="shared" si="1"/>
        <v>W</v>
      </c>
      <c r="CT2" s="11" t="str">
        <f t="shared" si="1"/>
        <v>L</v>
      </c>
      <c r="CU2" s="11" t="str">
        <f t="shared" si="1"/>
        <v>T</v>
      </c>
      <c r="CV2" s="11" t="str">
        <f t="shared" si="1"/>
        <v>RA</v>
      </c>
    </row>
    <row r="3" spans="1:101" s="7" customFormat="1" x14ac:dyDescent="0.45">
      <c r="B3" s="2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/>
      <c r="H3" s="21" t="s">
        <v>5</v>
      </c>
      <c r="I3" s="21" t="s">
        <v>6</v>
      </c>
      <c r="J3" s="21"/>
      <c r="K3" s="21" t="s">
        <v>7</v>
      </c>
      <c r="L3" s="21" t="s">
        <v>6</v>
      </c>
      <c r="M3" s="21" t="s">
        <v>8</v>
      </c>
      <c r="N3" s="21" t="s">
        <v>122</v>
      </c>
      <c r="O3" s="21" t="s">
        <v>9</v>
      </c>
      <c r="P3" s="2"/>
      <c r="Q3" s="9" t="s">
        <v>15</v>
      </c>
      <c r="R3" s="9" t="s">
        <v>16</v>
      </c>
      <c r="S3" s="9" t="s">
        <v>17</v>
      </c>
      <c r="T3" s="9" t="s">
        <v>11</v>
      </c>
      <c r="U3" s="9" t="s">
        <v>12</v>
      </c>
      <c r="V3" s="9" t="s">
        <v>13</v>
      </c>
      <c r="W3" s="9" t="s">
        <v>25</v>
      </c>
      <c r="X3" s="8" t="str">
        <f t="shared" ref="X3:AC3" si="2">+Q3</f>
        <v>G</v>
      </c>
      <c r="Y3" s="8" t="str">
        <f t="shared" si="2"/>
        <v>H</v>
      </c>
      <c r="Z3" s="8" t="str">
        <f t="shared" si="2"/>
        <v>A</v>
      </c>
      <c r="AA3" s="8" t="str">
        <f t="shared" si="2"/>
        <v>W</v>
      </c>
      <c r="AB3" s="8" t="str">
        <f t="shared" si="2"/>
        <v>L</v>
      </c>
      <c r="AC3" s="8" t="str">
        <f t="shared" si="2"/>
        <v>T</v>
      </c>
      <c r="AD3" s="8" t="s">
        <v>25</v>
      </c>
      <c r="AE3" s="10" t="str">
        <f t="shared" ref="AE3:AJ3" si="3">+X3</f>
        <v>G</v>
      </c>
      <c r="AF3" s="10" t="str">
        <f t="shared" si="3"/>
        <v>H</v>
      </c>
      <c r="AG3" s="10" t="str">
        <f t="shared" si="3"/>
        <v>A</v>
      </c>
      <c r="AH3" s="10" t="str">
        <f t="shared" si="3"/>
        <v>W</v>
      </c>
      <c r="AI3" s="10" t="str">
        <f t="shared" si="3"/>
        <v>L</v>
      </c>
      <c r="AJ3" s="10" t="str">
        <f t="shared" si="3"/>
        <v>T</v>
      </c>
      <c r="AK3" s="10" t="s">
        <v>25</v>
      </c>
      <c r="AL3" s="11" t="str">
        <f t="shared" ref="AL3:AQ3" si="4">+AE3</f>
        <v>G</v>
      </c>
      <c r="AM3" s="11" t="str">
        <f t="shared" si="4"/>
        <v>H</v>
      </c>
      <c r="AN3" s="11" t="str">
        <f t="shared" si="4"/>
        <v>A</v>
      </c>
      <c r="AO3" s="11" t="str">
        <f t="shared" si="4"/>
        <v>W</v>
      </c>
      <c r="AP3" s="11" t="str">
        <f t="shared" si="4"/>
        <v>L</v>
      </c>
      <c r="AQ3" s="11" t="str">
        <f t="shared" si="4"/>
        <v>T</v>
      </c>
      <c r="AR3" s="11" t="s">
        <v>25</v>
      </c>
      <c r="AS3" s="9" t="str">
        <f t="shared" ref="AS3:AX3" si="5">+AL3</f>
        <v>G</v>
      </c>
      <c r="AT3" s="9" t="str">
        <f t="shared" si="5"/>
        <v>H</v>
      </c>
      <c r="AU3" s="9" t="str">
        <f t="shared" si="5"/>
        <v>A</v>
      </c>
      <c r="AV3" s="9" t="str">
        <f t="shared" si="5"/>
        <v>W</v>
      </c>
      <c r="AW3" s="9" t="str">
        <f t="shared" si="5"/>
        <v>L</v>
      </c>
      <c r="AX3" s="9" t="str">
        <f t="shared" si="5"/>
        <v>T</v>
      </c>
      <c r="AY3" s="9" t="s">
        <v>25</v>
      </c>
      <c r="AZ3" s="8" t="str">
        <f t="shared" ref="AZ3:BE3" si="6">+AS3</f>
        <v>G</v>
      </c>
      <c r="BA3" s="8" t="str">
        <f t="shared" si="6"/>
        <v>H</v>
      </c>
      <c r="BB3" s="8" t="str">
        <f t="shared" si="6"/>
        <v>A</v>
      </c>
      <c r="BC3" s="8" t="str">
        <f t="shared" si="6"/>
        <v>W</v>
      </c>
      <c r="BD3" s="8" t="str">
        <f t="shared" si="6"/>
        <v>L</v>
      </c>
      <c r="BE3" s="8" t="str">
        <f t="shared" si="6"/>
        <v>T</v>
      </c>
      <c r="BF3" s="8" t="s">
        <v>25</v>
      </c>
      <c r="BG3" s="10" t="str">
        <f t="shared" ref="BG3" si="7">+AZ3</f>
        <v>G</v>
      </c>
      <c r="BH3" s="10" t="str">
        <f t="shared" ref="BH3" si="8">+BA3</f>
        <v>H</v>
      </c>
      <c r="BI3" s="10" t="str">
        <f t="shared" ref="BI3" si="9">+BB3</f>
        <v>A</v>
      </c>
      <c r="BJ3" s="10" t="str">
        <f t="shared" ref="BJ3" si="10">+BC3</f>
        <v>W</v>
      </c>
      <c r="BK3" s="10" t="str">
        <f t="shared" ref="BK3" si="11">+BD3</f>
        <v>L</v>
      </c>
      <c r="BL3" s="10" t="str">
        <f t="shared" ref="BL3" si="12">+BE3</f>
        <v>T</v>
      </c>
      <c r="BM3" s="10" t="s">
        <v>25</v>
      </c>
      <c r="BN3" s="11" t="str">
        <f t="shared" ref="BN3" si="13">+BG3</f>
        <v>G</v>
      </c>
      <c r="BO3" s="11" t="str">
        <f t="shared" ref="BO3" si="14">+BH3</f>
        <v>H</v>
      </c>
      <c r="BP3" s="11" t="str">
        <f t="shared" ref="BP3" si="15">+BI3</f>
        <v>A</v>
      </c>
      <c r="BQ3" s="11" t="str">
        <f t="shared" ref="BQ3" si="16">+BJ3</f>
        <v>W</v>
      </c>
      <c r="BR3" s="11" t="str">
        <f t="shared" ref="BR3" si="17">+BK3</f>
        <v>L</v>
      </c>
      <c r="BS3" s="11" t="str">
        <f t="shared" ref="BS3" si="18">+BL3</f>
        <v>T</v>
      </c>
      <c r="BT3" s="11" t="s">
        <v>25</v>
      </c>
      <c r="BU3" s="9" t="str">
        <f t="shared" ref="BU3" si="19">+BN3</f>
        <v>G</v>
      </c>
      <c r="BV3" s="9" t="str">
        <f t="shared" ref="BV3" si="20">+BO3</f>
        <v>H</v>
      </c>
      <c r="BW3" s="9" t="str">
        <f t="shared" ref="BW3" si="21">+BP3</f>
        <v>A</v>
      </c>
      <c r="BX3" s="9" t="str">
        <f t="shared" ref="BX3" si="22">+BQ3</f>
        <v>W</v>
      </c>
      <c r="BY3" s="9" t="str">
        <f t="shared" ref="BY3" si="23">+BR3</f>
        <v>L</v>
      </c>
      <c r="BZ3" s="9" t="str">
        <f t="shared" ref="BZ3" si="24">+BS3</f>
        <v>T</v>
      </c>
      <c r="CA3" s="9" t="s">
        <v>25</v>
      </c>
      <c r="CB3" s="8" t="str">
        <f t="shared" ref="CB3" si="25">+BU3</f>
        <v>G</v>
      </c>
      <c r="CC3" s="8" t="str">
        <f t="shared" ref="CC3" si="26">+BV3</f>
        <v>H</v>
      </c>
      <c r="CD3" s="8" t="str">
        <f t="shared" ref="CD3" si="27">+BW3</f>
        <v>A</v>
      </c>
      <c r="CE3" s="8" t="str">
        <f t="shared" ref="CE3" si="28">+BX3</f>
        <v>W</v>
      </c>
      <c r="CF3" s="8" t="str">
        <f t="shared" ref="CF3" si="29">+BY3</f>
        <v>L</v>
      </c>
      <c r="CG3" s="8" t="str">
        <f t="shared" ref="CG3" si="30">+BZ3</f>
        <v>T</v>
      </c>
      <c r="CH3" s="8" t="s">
        <v>25</v>
      </c>
      <c r="CI3" s="10" t="str">
        <f t="shared" ref="CI3" si="31">+CB3</f>
        <v>G</v>
      </c>
      <c r="CJ3" s="10" t="str">
        <f t="shared" ref="CJ3" si="32">+CC3</f>
        <v>H</v>
      </c>
      <c r="CK3" s="10" t="str">
        <f t="shared" ref="CK3" si="33">+CD3</f>
        <v>A</v>
      </c>
      <c r="CL3" s="10" t="str">
        <f t="shared" ref="CL3" si="34">+CE3</f>
        <v>W</v>
      </c>
      <c r="CM3" s="10" t="str">
        <f t="shared" ref="CM3" si="35">+CF3</f>
        <v>L</v>
      </c>
      <c r="CN3" s="10" t="str">
        <f t="shared" ref="CN3" si="36">+CG3</f>
        <v>T</v>
      </c>
      <c r="CO3" s="10" t="s">
        <v>25</v>
      </c>
      <c r="CP3" s="11" t="str">
        <f t="shared" ref="CP3" si="37">+CI3</f>
        <v>G</v>
      </c>
      <c r="CQ3" s="11" t="str">
        <f t="shared" ref="CQ3" si="38">+CJ3</f>
        <v>H</v>
      </c>
      <c r="CR3" s="11" t="str">
        <f t="shared" ref="CR3" si="39">+CK3</f>
        <v>A</v>
      </c>
      <c r="CS3" s="11" t="str">
        <f t="shared" ref="CS3" si="40">+CL3</f>
        <v>W</v>
      </c>
      <c r="CT3" s="11" t="str">
        <f t="shared" ref="CT3" si="41">+CM3</f>
        <v>L</v>
      </c>
      <c r="CU3" s="11" t="str">
        <f t="shared" ref="CU3" si="42">+CN3</f>
        <v>T</v>
      </c>
      <c r="CV3" s="11" t="s">
        <v>25</v>
      </c>
    </row>
    <row r="4" spans="1:101" x14ac:dyDescent="0.45">
      <c r="A4" s="56">
        <f>+Standings!W2</f>
        <v>1</v>
      </c>
      <c r="B4" s="56" t="str">
        <f>_xlfn.CONCAT($B$1,"-0",A4)</f>
        <v>BB-JK-01</v>
      </c>
      <c r="C4" s="56">
        <f>+Standings!V2</f>
        <v>1</v>
      </c>
      <c r="D4" s="57">
        <f t="shared" ref="D4:D18" si="43">+E4</f>
        <v>45845</v>
      </c>
      <c r="E4" s="58">
        <v>45845</v>
      </c>
      <c r="F4" s="59">
        <v>0.79166666666666663</v>
      </c>
      <c r="G4" s="59"/>
      <c r="H4" s="56" t="str">
        <f>+Standings!AA2</f>
        <v>GVE (Blatt)</v>
      </c>
      <c r="I4" s="56">
        <v>20</v>
      </c>
      <c r="J4" s="56" t="s">
        <v>18</v>
      </c>
      <c r="K4" s="56" t="str">
        <f>+Standings!AB2</f>
        <v>Radnor/Wayne</v>
      </c>
      <c r="L4" s="56">
        <v>1</v>
      </c>
      <c r="M4" s="56" t="str">
        <f>VLOOKUP(K4,Standings!$Q$4:$R$15,2,FALSE)</f>
        <v>R/W-Encke Park</v>
      </c>
      <c r="N4" s="56"/>
      <c r="O4" s="56" t="s">
        <v>43</v>
      </c>
      <c r="P4" s="3"/>
      <c r="Q4" s="9">
        <f t="shared" ref="Q4:Q18" si="44">IF(OR($H4=Q$1,$K4=Q$1),1,0)</f>
        <v>0</v>
      </c>
      <c r="R4" s="9">
        <f t="shared" ref="R4:R18" si="45">IF(AND(Q4=1,$K4=Q$1),1,0)</f>
        <v>0</v>
      </c>
      <c r="S4" s="9">
        <f t="shared" ref="S4:S18" si="46">IF(AND(Q4=1,$H4=Q$1),1,0)</f>
        <v>0</v>
      </c>
      <c r="T4" s="9">
        <f t="shared" ref="T4:T18" si="47">IF(OR(AND($H4=Q$1,$I4&gt;$L4),AND($K4=Q$1,$I4&lt;$L4)),1,0)</f>
        <v>0</v>
      </c>
      <c r="U4" s="9">
        <f t="shared" ref="U4:U18" si="48">IF(OR(AND($H4=Q$1,$I4&lt;$L4),AND($K4=Q$1,$I4&gt;$L4)),1,0)</f>
        <v>0</v>
      </c>
      <c r="V4" s="9">
        <f t="shared" ref="V4:V18" si="49">IF(AND(Q4=1,$I4+$L4&gt;0),1-SUM(T4:U4),0)</f>
        <v>0</v>
      </c>
      <c r="W4" s="9">
        <f t="shared" ref="W4:W18" si="50">IF(Q4=1,IF($H4=Q$1,$L4,$I4),0)</f>
        <v>0</v>
      </c>
      <c r="X4" s="8">
        <f t="shared" ref="X4:X18" si="51">IF(OR($H4=X$1,$K4=X$1),1,0)</f>
        <v>0</v>
      </c>
      <c r="Y4" s="8">
        <f t="shared" ref="Y4:Y18" si="52">IF(AND(X4=1,$K4=X$1),1,0)</f>
        <v>0</v>
      </c>
      <c r="Z4" s="8">
        <f t="shared" ref="Z4:Z18" si="53">IF(AND(X4=1,$H4=X$1),1,0)</f>
        <v>0</v>
      </c>
      <c r="AA4" s="8">
        <f t="shared" ref="AA4:AA18" si="54">IF(OR(AND($H4=X$1,$I4&gt;$L4),AND($K4=X$1,$I4&lt;$L4)),1,0)</f>
        <v>0</v>
      </c>
      <c r="AB4" s="8">
        <f t="shared" ref="AB4:AB18" si="55">IF(OR(AND($H4=X$1,$I4&lt;$L4),AND($K4=X$1,$I4&gt;$L4)),1,0)</f>
        <v>0</v>
      </c>
      <c r="AC4" s="8">
        <f t="shared" ref="AC4:AC18" si="56">IF(AND(X4=1,$I4+$L4&gt;0),1-SUM(AA4:AB4),0)</f>
        <v>0</v>
      </c>
      <c r="AD4" s="8">
        <f t="shared" ref="AD4:AD18" si="57">IF(X4=1,IF($H4=X$1,$L4,$I4),0)</f>
        <v>0</v>
      </c>
      <c r="AE4" s="10">
        <f t="shared" ref="AE4:AE18" si="58">IF(OR($H4=AE$1,$K4=AE$1),1,0)</f>
        <v>1</v>
      </c>
      <c r="AF4" s="10">
        <f t="shared" ref="AF4:AF18" si="59">IF(AND(AE4=1,$K4=AE$1),1,0)</f>
        <v>0</v>
      </c>
      <c r="AG4" s="10">
        <f t="shared" ref="AG4:AG18" si="60">IF(AND(AE4=1,$H4=AE$1),1,0)</f>
        <v>1</v>
      </c>
      <c r="AH4" s="10">
        <f t="shared" ref="AH4:AH18" si="61">IF(OR(AND($H4=AE$1,$I4&gt;$L4),AND($K4=AE$1,$I4&lt;$L4)),1,0)</f>
        <v>1</v>
      </c>
      <c r="AI4" s="10">
        <f t="shared" ref="AI4:AI18" si="62">IF(OR(AND($H4=AE$1,$I4&lt;$L4),AND($K4=AE$1,$I4&gt;$L4)),1,0)</f>
        <v>0</v>
      </c>
      <c r="AJ4" s="10">
        <f t="shared" ref="AJ4:AJ18" si="63">IF(AND(AE4=1,$I4+$L4&gt;0),1-SUM(AH4:AI4),0)</f>
        <v>0</v>
      </c>
      <c r="AK4" s="10">
        <f t="shared" ref="AK4:AK18" si="64">IF(AE4=1,IF($H4=AE$1,$L4,$I4),0)</f>
        <v>1</v>
      </c>
      <c r="AL4" s="11">
        <f t="shared" ref="AL4:AL18" si="65">IF(OR($H4=AL$1,$K4=AL$1),1,0)</f>
        <v>1</v>
      </c>
      <c r="AM4" s="11">
        <f t="shared" ref="AM4:AM18" si="66">IF(AND(AL4=1,$K4=AL$1),1,0)</f>
        <v>1</v>
      </c>
      <c r="AN4" s="11">
        <f t="shared" ref="AN4:AN18" si="67">IF(AND(AL4=1,$H4=AL$1),1,0)</f>
        <v>0</v>
      </c>
      <c r="AO4" s="11">
        <f t="shared" ref="AO4:AO18" si="68">IF(OR(AND($H4=AL$1,$I4&gt;$L4),AND($K4=AL$1,$I4&lt;$L4)),1,0)</f>
        <v>0</v>
      </c>
      <c r="AP4" s="11">
        <f t="shared" ref="AP4:AP18" si="69">IF(OR(AND($H4=AL$1,$I4&lt;$L4),AND($K4=AL$1,$I4&gt;$L4)),1,0)</f>
        <v>1</v>
      </c>
      <c r="AQ4" s="11">
        <f t="shared" ref="AQ4:AQ18" si="70">IF(AND(AL4=1,$I4+$L4&gt;0),1-SUM(AO4:AP4),0)</f>
        <v>0</v>
      </c>
      <c r="AR4" s="11">
        <f t="shared" ref="AR4:AR18" si="71">IF(AL4=1,IF($H4=AL$1,$L4,$I4),0)</f>
        <v>20</v>
      </c>
      <c r="AS4" s="9">
        <f t="shared" ref="AS4:AS18" si="72">IF(OR($H4=AS$1,$K4=AS$1),1,0)</f>
        <v>0</v>
      </c>
      <c r="AT4" s="9">
        <f t="shared" ref="AT4:AT18" si="73">IF(AND(AS4=1,$K4=AS$1),1,0)</f>
        <v>0</v>
      </c>
      <c r="AU4" s="9">
        <f t="shared" ref="AU4:AU18" si="74">IF(AND(AS4=1,$H4=AS$1),1,0)</f>
        <v>0</v>
      </c>
      <c r="AV4" s="9">
        <f t="shared" ref="AV4:AV18" si="75">IF(OR(AND($H4=AS$1,$I4&gt;$L4),AND($K4=AS$1,$I4&lt;$L4)),1,0)</f>
        <v>0</v>
      </c>
      <c r="AW4" s="9">
        <f t="shared" ref="AW4:AW18" si="76">IF(OR(AND($H4=AS$1,$I4&lt;$L4),AND($K4=AS$1,$I4&gt;$L4)),1,0)</f>
        <v>0</v>
      </c>
      <c r="AX4" s="9">
        <f t="shared" ref="AX4:AX18" si="77">IF(AND(AS4=1,$I4+$L4&gt;0),1-SUM(AV4:AW4),0)</f>
        <v>0</v>
      </c>
      <c r="AY4" s="9">
        <f t="shared" ref="AY4:AY18" si="78">IF(AS4=1,IF($H4=AS$1,$L4,$I4),0)</f>
        <v>0</v>
      </c>
      <c r="AZ4" s="8">
        <f t="shared" ref="AZ4:AZ18" si="79">IF(OR($H4=AZ$1,$K4=AZ$1),1,0)</f>
        <v>0</v>
      </c>
      <c r="BA4" s="8">
        <f t="shared" ref="BA4:BA18" si="80">IF(AND(AZ4=1,$K4=AZ$1),1,0)</f>
        <v>0</v>
      </c>
      <c r="BB4" s="8">
        <f t="shared" ref="BB4:BB18" si="81">IF(AND(AZ4=1,$H4=AZ$1),1,0)</f>
        <v>0</v>
      </c>
      <c r="BC4" s="8">
        <f t="shared" ref="BC4:BC18" si="82">IF(OR(AND($H4=AZ$1,$I4&gt;$L4),AND($K4=AZ$1,$I4&lt;$L4)),1,0)</f>
        <v>0</v>
      </c>
      <c r="BD4" s="8">
        <f t="shared" ref="BD4:BD18" si="83">IF(OR(AND($H4=AZ$1,$I4&lt;$L4),AND($K4=AZ$1,$I4&gt;$L4)),1,0)</f>
        <v>0</v>
      </c>
      <c r="BE4" s="8">
        <f t="shared" ref="BE4:BE18" si="84">IF(AND(AZ4=1,$I4+$L4&gt;0),1-SUM(BC4:BD4),0)</f>
        <v>0</v>
      </c>
      <c r="BF4" s="8">
        <f t="shared" ref="BF4:BF18" si="85">IF(AZ4=1,IF($H4=AZ$1,$L4,$I4),0)</f>
        <v>0</v>
      </c>
      <c r="BG4" s="10">
        <f t="shared" ref="BG4:BG18" si="86">IF(OR($H4=BG$1,$K4=BG$1),1,0)</f>
        <v>0</v>
      </c>
      <c r="BH4" s="10">
        <f t="shared" ref="BH4:BH18" si="87">IF(AND(BG4=1,$K4=BG$1),1,0)</f>
        <v>0</v>
      </c>
      <c r="BI4" s="10">
        <f t="shared" ref="BI4:BI18" si="88">IF(AND(BG4=1,$H4=BG$1),1,0)</f>
        <v>0</v>
      </c>
      <c r="BJ4" s="10">
        <f t="shared" ref="BJ4:BJ18" si="89">IF(OR(AND($H4=BG$1,$I4&gt;$L4),AND($K4=BG$1,$I4&lt;$L4)),1,0)</f>
        <v>0</v>
      </c>
      <c r="BK4" s="10">
        <f t="shared" ref="BK4:BK18" si="90">IF(OR(AND($H4=BG$1,$I4&lt;$L4),AND($K4=BG$1,$I4&gt;$L4)),1,0)</f>
        <v>0</v>
      </c>
      <c r="BL4" s="10">
        <f t="shared" ref="BL4:BL18" si="91">IF(AND(BG4=1,$I4+$L4&gt;0),1-SUM(BJ4:BK4),0)</f>
        <v>0</v>
      </c>
      <c r="BM4" s="10">
        <f t="shared" ref="BM4:BM18" si="92">IF(BG4=1,IF($H4=BG$1,$L4,$I4),0)</f>
        <v>0</v>
      </c>
      <c r="BN4" s="11">
        <f t="shared" ref="BN4:BN18" si="93">IF(OR($H4=BN$1,$K4=BN$1),1,0)</f>
        <v>0</v>
      </c>
      <c r="BO4" s="11">
        <f t="shared" ref="BO4:BO18" si="94">IF(AND(BN4=1,$K4=BN$1),1,0)</f>
        <v>0</v>
      </c>
      <c r="BP4" s="11">
        <f t="shared" ref="BP4:BP18" si="95">IF(AND(BN4=1,$H4=BN$1),1,0)</f>
        <v>0</v>
      </c>
      <c r="BQ4" s="11">
        <f t="shared" ref="BQ4:BQ18" si="96">IF(OR(AND($H4=BN$1,$I4&gt;$L4),AND($K4=BN$1,$I4&lt;$L4)),1,0)</f>
        <v>0</v>
      </c>
      <c r="BR4" s="11">
        <f t="shared" ref="BR4:BR18" si="97">IF(OR(AND($H4=BN$1,$I4&lt;$L4),AND($K4=BN$1,$I4&gt;$L4)),1,0)</f>
        <v>0</v>
      </c>
      <c r="BS4" s="11">
        <f t="shared" ref="BS4:BS18" si="98">IF(AND(BN4=1,$I4+$L4&gt;0),1-SUM(BQ4:BR4),0)</f>
        <v>0</v>
      </c>
      <c r="BT4" s="11">
        <f t="shared" ref="BT4:BT18" si="99">IF(BN4=1,IF($H4=BN$1,$L4,$I4),0)</f>
        <v>0</v>
      </c>
      <c r="BU4" s="9">
        <f t="shared" ref="BU4:BU18" si="100">IF(OR($H4=BU$1,$K4=BU$1),1,0)</f>
        <v>0</v>
      </c>
      <c r="BV4" s="9">
        <f t="shared" ref="BV4:BV18" si="101">IF(AND(BU4=1,$K4=BU$1),1,0)</f>
        <v>0</v>
      </c>
      <c r="BW4" s="9">
        <f t="shared" ref="BW4:BW18" si="102">IF(AND(BU4=1,$H4=BU$1),1,0)</f>
        <v>0</v>
      </c>
      <c r="BX4" s="9">
        <f t="shared" ref="BX4:BX18" si="103">IF(OR(AND($H4=BU$1,$I4&gt;$L4),AND($K4=BU$1,$I4&lt;$L4)),1,0)</f>
        <v>0</v>
      </c>
      <c r="BY4" s="9">
        <f t="shared" ref="BY4:BY18" si="104">IF(OR(AND($H4=BU$1,$I4&lt;$L4),AND($K4=BU$1,$I4&gt;$L4)),1,0)</f>
        <v>0</v>
      </c>
      <c r="BZ4" s="9">
        <f t="shared" ref="BZ4:BZ18" si="105">IF(AND(BU4=1,$I4+$L4&gt;0),1-SUM(BX4:BY4),0)</f>
        <v>0</v>
      </c>
      <c r="CA4" s="9">
        <f t="shared" ref="CA4:CA18" si="106">IF(BU4=1,IF($H4=BU$1,$L4,$I4),0)</f>
        <v>0</v>
      </c>
      <c r="CB4" s="8">
        <f t="shared" ref="CB4:CB18" si="107">IF(OR($H4=CB$1,$K4=CB$1),1,0)</f>
        <v>0</v>
      </c>
      <c r="CC4" s="8">
        <f t="shared" ref="CC4:CC18" si="108">IF(AND(CB4=1,$K4=CB$1),1,0)</f>
        <v>0</v>
      </c>
      <c r="CD4" s="8">
        <f t="shared" ref="CD4:CD18" si="109">IF(AND(CB4=1,$H4=CB$1),1,0)</f>
        <v>0</v>
      </c>
      <c r="CE4" s="8">
        <f t="shared" ref="CE4:CE18" si="110">IF(OR(AND($H4=CB$1,$I4&gt;$L4),AND($K4=CB$1,$I4&lt;$L4)),1,0)</f>
        <v>0</v>
      </c>
      <c r="CF4" s="8">
        <f t="shared" ref="CF4:CF18" si="111">IF(OR(AND($H4=CB$1,$I4&lt;$L4),AND($K4=CB$1,$I4&gt;$L4)),1,0)</f>
        <v>0</v>
      </c>
      <c r="CG4" s="8">
        <f t="shared" ref="CG4:CG18" si="112">IF(AND(CB4=1,$I4+$L4&gt;0),1-SUM(CE4:CF4),0)</f>
        <v>0</v>
      </c>
      <c r="CH4" s="8">
        <f t="shared" ref="CH4:CH18" si="113">IF(CB4=1,IF($H4=CB$1,$L4,$I4),0)</f>
        <v>0</v>
      </c>
      <c r="CI4" s="10">
        <f t="shared" ref="CI4:CI18" si="114">IF(OR($H4=CI$1,$K4=CI$1),1,0)</f>
        <v>0</v>
      </c>
      <c r="CJ4" s="10">
        <f t="shared" ref="CJ4:CJ18" si="115">IF(AND(CI4=1,$K4=CI$1),1,0)</f>
        <v>0</v>
      </c>
      <c r="CK4" s="10">
        <f t="shared" ref="CK4:CK18" si="116">IF(AND(CI4=1,$H4=CI$1),1,0)</f>
        <v>0</v>
      </c>
      <c r="CL4" s="10">
        <f t="shared" ref="CL4:CL18" si="117">IF(OR(AND($H4=CI$1,$I4&gt;$L4),AND($K4=CI$1,$I4&lt;$L4)),1,0)</f>
        <v>0</v>
      </c>
      <c r="CM4" s="10">
        <f t="shared" ref="CM4:CM18" si="118">IF(OR(AND($H4=CI$1,$I4&lt;$L4),AND($K4=CI$1,$I4&gt;$L4)),1,0)</f>
        <v>0</v>
      </c>
      <c r="CN4" s="10">
        <f t="shared" ref="CN4:CN18" si="119">IF(AND(CI4=1,$I4+$L4&gt;0),1-SUM(CL4:CM4),0)</f>
        <v>0</v>
      </c>
      <c r="CO4" s="10">
        <f t="shared" ref="CO4:CO18" si="120">IF(CI4=1,IF($H4=CI$1,$L4,$I4),0)</f>
        <v>0</v>
      </c>
      <c r="CP4" s="11">
        <f t="shared" ref="CP4:CP18" si="121">IF(OR($H4=CP$1,$K4=CP$1),1,0)</f>
        <v>0</v>
      </c>
      <c r="CQ4" s="11">
        <f t="shared" ref="CQ4:CQ18" si="122">IF(AND(CP4=1,$K4=CP$1),1,0)</f>
        <v>0</v>
      </c>
      <c r="CR4" s="11">
        <f t="shared" ref="CR4:CR18" si="123">IF(AND(CP4=1,$H4=CP$1),1,0)</f>
        <v>0</v>
      </c>
      <c r="CS4" s="11">
        <f t="shared" ref="CS4:CS18" si="124">IF(OR(AND($H4=CP$1,$I4&gt;$L4),AND($K4=CP$1,$I4&lt;$L4)),1,0)</f>
        <v>0</v>
      </c>
      <c r="CT4" s="11">
        <f t="shared" ref="CT4:CT18" si="125">IF(OR(AND($H4=CP$1,$I4&lt;$L4),AND($K4=CP$1,$I4&gt;$L4)),1,0)</f>
        <v>0</v>
      </c>
      <c r="CU4" s="11">
        <f t="shared" ref="CU4:CU18" si="126">IF(AND(CP4=1,$I4+$L4&gt;0),1-SUM(CS4:CT4),0)</f>
        <v>0</v>
      </c>
      <c r="CV4" s="11">
        <f t="shared" ref="CV4:CV18" si="127">IF(CP4=1,IF($H4=CP$1,$L4,$I4),0)</f>
        <v>0</v>
      </c>
      <c r="CW4" s="1">
        <f>+Q4+X4+AE4+AL4+AS4+AZ4+BG4+BN4+BU4+CB4+CI4+CP4</f>
        <v>2</v>
      </c>
    </row>
    <row r="5" spans="1:101" x14ac:dyDescent="0.45">
      <c r="A5" s="56">
        <f>+Standings!W3</f>
        <v>2</v>
      </c>
      <c r="B5" s="56" t="str">
        <f t="shared" ref="B5:B12" si="128">_xlfn.CONCAT($B$1,"-0",A5)</f>
        <v>BB-JK-02</v>
      </c>
      <c r="C5" s="56">
        <f>+Standings!V3</f>
        <v>1</v>
      </c>
      <c r="D5" s="57">
        <f t="shared" si="43"/>
        <v>45845</v>
      </c>
      <c r="E5" s="58">
        <f>+E4</f>
        <v>45845</v>
      </c>
      <c r="F5" s="59">
        <v>0.75</v>
      </c>
      <c r="G5" s="59"/>
      <c r="H5" s="56" t="str">
        <f>+Standings!AA3</f>
        <v>Chester Valley</v>
      </c>
      <c r="I5" s="56">
        <v>2</v>
      </c>
      <c r="J5" s="56" t="s">
        <v>18</v>
      </c>
      <c r="K5" s="56" t="str">
        <f>+Standings!AB3</f>
        <v>Upper Prov (Kurpiel)</v>
      </c>
      <c r="L5" s="56">
        <v>3</v>
      </c>
      <c r="M5" s="56" t="str">
        <f>VLOOKUP(K5,Standings!$Q$4:$R$15,2,FALSE)</f>
        <v>UP-MacFarlan Park</v>
      </c>
      <c r="N5" s="56"/>
      <c r="O5" s="56" t="s">
        <v>43</v>
      </c>
      <c r="P5" s="3"/>
      <c r="Q5" s="9">
        <f t="shared" si="44"/>
        <v>1</v>
      </c>
      <c r="R5" s="9">
        <f t="shared" si="45"/>
        <v>0</v>
      </c>
      <c r="S5" s="9">
        <f t="shared" si="46"/>
        <v>1</v>
      </c>
      <c r="T5" s="9">
        <f t="shared" si="47"/>
        <v>0</v>
      </c>
      <c r="U5" s="9">
        <f t="shared" si="48"/>
        <v>1</v>
      </c>
      <c r="V5" s="9">
        <f t="shared" si="49"/>
        <v>0</v>
      </c>
      <c r="W5" s="9">
        <f t="shared" si="50"/>
        <v>3</v>
      </c>
      <c r="X5" s="8">
        <f t="shared" si="51"/>
        <v>0</v>
      </c>
      <c r="Y5" s="8">
        <f t="shared" si="52"/>
        <v>0</v>
      </c>
      <c r="Z5" s="8">
        <f t="shared" si="53"/>
        <v>0</v>
      </c>
      <c r="AA5" s="8">
        <f t="shared" si="54"/>
        <v>0</v>
      </c>
      <c r="AB5" s="8">
        <f t="shared" si="55"/>
        <v>0</v>
      </c>
      <c r="AC5" s="8">
        <f t="shared" si="56"/>
        <v>0</v>
      </c>
      <c r="AD5" s="8">
        <f t="shared" si="57"/>
        <v>0</v>
      </c>
      <c r="AE5" s="10">
        <f t="shared" si="58"/>
        <v>0</v>
      </c>
      <c r="AF5" s="10">
        <f t="shared" si="59"/>
        <v>0</v>
      </c>
      <c r="AG5" s="10">
        <f t="shared" si="60"/>
        <v>0</v>
      </c>
      <c r="AH5" s="10">
        <f t="shared" si="61"/>
        <v>0</v>
      </c>
      <c r="AI5" s="10">
        <f t="shared" si="62"/>
        <v>0</v>
      </c>
      <c r="AJ5" s="10">
        <f t="shared" si="63"/>
        <v>0</v>
      </c>
      <c r="AK5" s="10">
        <f t="shared" si="64"/>
        <v>0</v>
      </c>
      <c r="AL5" s="11">
        <f t="shared" si="65"/>
        <v>0</v>
      </c>
      <c r="AM5" s="11">
        <f t="shared" si="66"/>
        <v>0</v>
      </c>
      <c r="AN5" s="11">
        <f t="shared" si="67"/>
        <v>0</v>
      </c>
      <c r="AO5" s="11">
        <f t="shared" si="68"/>
        <v>0</v>
      </c>
      <c r="AP5" s="11">
        <f t="shared" si="69"/>
        <v>0</v>
      </c>
      <c r="AQ5" s="11">
        <f t="shared" si="70"/>
        <v>0</v>
      </c>
      <c r="AR5" s="11">
        <f t="shared" si="71"/>
        <v>0</v>
      </c>
      <c r="AS5" s="9">
        <f t="shared" si="72"/>
        <v>0</v>
      </c>
      <c r="AT5" s="9">
        <f t="shared" si="73"/>
        <v>0</v>
      </c>
      <c r="AU5" s="9">
        <f t="shared" si="74"/>
        <v>0</v>
      </c>
      <c r="AV5" s="9">
        <f t="shared" si="75"/>
        <v>0</v>
      </c>
      <c r="AW5" s="9">
        <f t="shared" si="76"/>
        <v>0</v>
      </c>
      <c r="AX5" s="9">
        <f t="shared" si="77"/>
        <v>0</v>
      </c>
      <c r="AY5" s="9">
        <f t="shared" si="78"/>
        <v>0</v>
      </c>
      <c r="AZ5" s="8">
        <f t="shared" si="79"/>
        <v>1</v>
      </c>
      <c r="BA5" s="8">
        <f t="shared" si="80"/>
        <v>1</v>
      </c>
      <c r="BB5" s="8">
        <f t="shared" si="81"/>
        <v>0</v>
      </c>
      <c r="BC5" s="8">
        <f t="shared" si="82"/>
        <v>1</v>
      </c>
      <c r="BD5" s="8">
        <f t="shared" si="83"/>
        <v>0</v>
      </c>
      <c r="BE5" s="8">
        <f t="shared" si="84"/>
        <v>0</v>
      </c>
      <c r="BF5" s="8">
        <f t="shared" si="85"/>
        <v>2</v>
      </c>
      <c r="BG5" s="10">
        <f t="shared" si="86"/>
        <v>0</v>
      </c>
      <c r="BH5" s="10">
        <f t="shared" si="87"/>
        <v>0</v>
      </c>
      <c r="BI5" s="10">
        <f t="shared" si="88"/>
        <v>0</v>
      </c>
      <c r="BJ5" s="10">
        <f t="shared" si="89"/>
        <v>0</v>
      </c>
      <c r="BK5" s="10">
        <f t="shared" si="90"/>
        <v>0</v>
      </c>
      <c r="BL5" s="10">
        <f t="shared" si="91"/>
        <v>0</v>
      </c>
      <c r="BM5" s="10">
        <f t="shared" si="92"/>
        <v>0</v>
      </c>
      <c r="BN5" s="11">
        <f t="shared" si="93"/>
        <v>0</v>
      </c>
      <c r="BO5" s="11">
        <f t="shared" si="94"/>
        <v>0</v>
      </c>
      <c r="BP5" s="11">
        <f t="shared" si="95"/>
        <v>0</v>
      </c>
      <c r="BQ5" s="11">
        <f t="shared" si="96"/>
        <v>0</v>
      </c>
      <c r="BR5" s="11">
        <f t="shared" si="97"/>
        <v>0</v>
      </c>
      <c r="BS5" s="11">
        <f t="shared" si="98"/>
        <v>0</v>
      </c>
      <c r="BT5" s="11">
        <f t="shared" si="99"/>
        <v>0</v>
      </c>
      <c r="BU5" s="9">
        <f t="shared" si="100"/>
        <v>0</v>
      </c>
      <c r="BV5" s="9">
        <f t="shared" si="101"/>
        <v>0</v>
      </c>
      <c r="BW5" s="9">
        <f t="shared" si="102"/>
        <v>0</v>
      </c>
      <c r="BX5" s="9">
        <f t="shared" si="103"/>
        <v>0</v>
      </c>
      <c r="BY5" s="9">
        <f t="shared" si="104"/>
        <v>0</v>
      </c>
      <c r="BZ5" s="9">
        <f t="shared" si="105"/>
        <v>0</v>
      </c>
      <c r="CA5" s="9">
        <f t="shared" si="106"/>
        <v>0</v>
      </c>
      <c r="CB5" s="8">
        <f t="shared" si="107"/>
        <v>0</v>
      </c>
      <c r="CC5" s="8">
        <f t="shared" si="108"/>
        <v>0</v>
      </c>
      <c r="CD5" s="8">
        <f t="shared" si="109"/>
        <v>0</v>
      </c>
      <c r="CE5" s="8">
        <f t="shared" si="110"/>
        <v>0</v>
      </c>
      <c r="CF5" s="8">
        <f t="shared" si="111"/>
        <v>0</v>
      </c>
      <c r="CG5" s="8">
        <f t="shared" si="112"/>
        <v>0</v>
      </c>
      <c r="CH5" s="8">
        <f t="shared" si="113"/>
        <v>0</v>
      </c>
      <c r="CI5" s="10">
        <f t="shared" si="114"/>
        <v>0</v>
      </c>
      <c r="CJ5" s="10">
        <f t="shared" si="115"/>
        <v>0</v>
      </c>
      <c r="CK5" s="10">
        <f t="shared" si="116"/>
        <v>0</v>
      </c>
      <c r="CL5" s="10">
        <f t="shared" si="117"/>
        <v>0</v>
      </c>
      <c r="CM5" s="10">
        <f t="shared" si="118"/>
        <v>0</v>
      </c>
      <c r="CN5" s="10">
        <f t="shared" si="119"/>
        <v>0</v>
      </c>
      <c r="CO5" s="10">
        <f t="shared" si="120"/>
        <v>0</v>
      </c>
      <c r="CP5" s="11">
        <f t="shared" si="121"/>
        <v>0</v>
      </c>
      <c r="CQ5" s="11">
        <f t="shared" si="122"/>
        <v>0</v>
      </c>
      <c r="CR5" s="11">
        <f t="shared" si="123"/>
        <v>0</v>
      </c>
      <c r="CS5" s="11">
        <f t="shared" si="124"/>
        <v>0</v>
      </c>
      <c r="CT5" s="11">
        <f t="shared" si="125"/>
        <v>0</v>
      </c>
      <c r="CU5" s="11">
        <f t="shared" si="126"/>
        <v>0</v>
      </c>
      <c r="CV5" s="11">
        <f t="shared" si="127"/>
        <v>0</v>
      </c>
      <c r="CW5" s="1">
        <f t="shared" ref="CW5:CW36" si="129">+Q5+X5+AE5+AL5+AS5+AZ5+BG5+BN5+BU5+CB5+CI5+CP5</f>
        <v>2</v>
      </c>
    </row>
    <row r="6" spans="1:101" x14ac:dyDescent="0.45">
      <c r="A6" s="56">
        <f>+Standings!W4</f>
        <v>3</v>
      </c>
      <c r="B6" s="56" t="str">
        <f t="shared" si="128"/>
        <v>BB-JK-03</v>
      </c>
      <c r="C6" s="56">
        <f>+Standings!V4</f>
        <v>1</v>
      </c>
      <c r="D6" s="57">
        <f t="shared" si="43"/>
        <v>45845</v>
      </c>
      <c r="E6" s="58">
        <f>+E5</f>
        <v>45845</v>
      </c>
      <c r="F6" s="59">
        <v>0.83333333333333337</v>
      </c>
      <c r="G6" s="59"/>
      <c r="H6" s="56" t="str">
        <f>+Standings!AA4</f>
        <v>Lower Perk (Silbert)</v>
      </c>
      <c r="I6" s="56">
        <v>6</v>
      </c>
      <c r="J6" s="56" t="s">
        <v>18</v>
      </c>
      <c r="K6" s="56" t="str">
        <f>+Standings!AB4</f>
        <v>Upper Prov (Hijosh)</v>
      </c>
      <c r="L6" s="56">
        <v>1</v>
      </c>
      <c r="M6" s="56" t="str">
        <f>VLOOKUP(K6,Standings!$Q$4:$R$15,2,FALSE)</f>
        <v>UP-MacFarlan Park</v>
      </c>
      <c r="N6" s="56"/>
      <c r="O6" s="56" t="s">
        <v>43</v>
      </c>
      <c r="P6" s="3"/>
      <c r="Q6" s="9">
        <f t="shared" si="44"/>
        <v>0</v>
      </c>
      <c r="R6" s="9">
        <f t="shared" si="45"/>
        <v>0</v>
      </c>
      <c r="S6" s="9">
        <f t="shared" si="46"/>
        <v>0</v>
      </c>
      <c r="T6" s="9">
        <f t="shared" si="47"/>
        <v>0</v>
      </c>
      <c r="U6" s="9">
        <f t="shared" si="48"/>
        <v>0</v>
      </c>
      <c r="V6" s="9">
        <f t="shared" si="49"/>
        <v>0</v>
      </c>
      <c r="W6" s="9">
        <f t="shared" si="50"/>
        <v>0</v>
      </c>
      <c r="X6" s="8">
        <f t="shared" si="51"/>
        <v>1</v>
      </c>
      <c r="Y6" s="8">
        <f t="shared" si="52"/>
        <v>0</v>
      </c>
      <c r="Z6" s="8">
        <f t="shared" si="53"/>
        <v>1</v>
      </c>
      <c r="AA6" s="8">
        <f t="shared" si="54"/>
        <v>1</v>
      </c>
      <c r="AB6" s="8">
        <f t="shared" si="55"/>
        <v>0</v>
      </c>
      <c r="AC6" s="8">
        <f t="shared" si="56"/>
        <v>0</v>
      </c>
      <c r="AD6" s="8">
        <f t="shared" si="57"/>
        <v>1</v>
      </c>
      <c r="AE6" s="10">
        <f t="shared" si="58"/>
        <v>0</v>
      </c>
      <c r="AF6" s="10">
        <f t="shared" si="59"/>
        <v>0</v>
      </c>
      <c r="AG6" s="10">
        <f t="shared" si="60"/>
        <v>0</v>
      </c>
      <c r="AH6" s="10">
        <f t="shared" si="61"/>
        <v>0</v>
      </c>
      <c r="AI6" s="10">
        <f t="shared" si="62"/>
        <v>0</v>
      </c>
      <c r="AJ6" s="10">
        <f t="shared" si="63"/>
        <v>0</v>
      </c>
      <c r="AK6" s="10">
        <f t="shared" si="64"/>
        <v>0</v>
      </c>
      <c r="AL6" s="11">
        <f t="shared" si="65"/>
        <v>0</v>
      </c>
      <c r="AM6" s="11">
        <f t="shared" si="66"/>
        <v>0</v>
      </c>
      <c r="AN6" s="11">
        <f t="shared" si="67"/>
        <v>0</v>
      </c>
      <c r="AO6" s="11">
        <f t="shared" si="68"/>
        <v>0</v>
      </c>
      <c r="AP6" s="11">
        <f t="shared" si="69"/>
        <v>0</v>
      </c>
      <c r="AQ6" s="11">
        <f t="shared" si="70"/>
        <v>0</v>
      </c>
      <c r="AR6" s="11">
        <f t="shared" si="71"/>
        <v>0</v>
      </c>
      <c r="AS6" s="9">
        <f t="shared" si="72"/>
        <v>1</v>
      </c>
      <c r="AT6" s="9">
        <f t="shared" si="73"/>
        <v>1</v>
      </c>
      <c r="AU6" s="9">
        <f t="shared" si="74"/>
        <v>0</v>
      </c>
      <c r="AV6" s="9">
        <f t="shared" si="75"/>
        <v>0</v>
      </c>
      <c r="AW6" s="9">
        <f t="shared" si="76"/>
        <v>1</v>
      </c>
      <c r="AX6" s="9">
        <f t="shared" si="77"/>
        <v>0</v>
      </c>
      <c r="AY6" s="9">
        <f t="shared" si="78"/>
        <v>6</v>
      </c>
      <c r="AZ6" s="8">
        <f t="shared" si="79"/>
        <v>0</v>
      </c>
      <c r="BA6" s="8">
        <f t="shared" si="80"/>
        <v>0</v>
      </c>
      <c r="BB6" s="8">
        <f t="shared" si="81"/>
        <v>0</v>
      </c>
      <c r="BC6" s="8">
        <f t="shared" si="82"/>
        <v>0</v>
      </c>
      <c r="BD6" s="8">
        <f t="shared" si="83"/>
        <v>0</v>
      </c>
      <c r="BE6" s="8">
        <f t="shared" si="84"/>
        <v>0</v>
      </c>
      <c r="BF6" s="8">
        <f t="shared" si="85"/>
        <v>0</v>
      </c>
      <c r="BG6" s="10">
        <f t="shared" si="86"/>
        <v>0</v>
      </c>
      <c r="BH6" s="10">
        <f t="shared" si="87"/>
        <v>0</v>
      </c>
      <c r="BI6" s="10">
        <f t="shared" si="88"/>
        <v>0</v>
      </c>
      <c r="BJ6" s="10">
        <f t="shared" si="89"/>
        <v>0</v>
      </c>
      <c r="BK6" s="10">
        <f t="shared" si="90"/>
        <v>0</v>
      </c>
      <c r="BL6" s="10">
        <f t="shared" si="91"/>
        <v>0</v>
      </c>
      <c r="BM6" s="10">
        <f t="shared" si="92"/>
        <v>0</v>
      </c>
      <c r="BN6" s="11">
        <f t="shared" si="93"/>
        <v>0</v>
      </c>
      <c r="BO6" s="11">
        <f t="shared" si="94"/>
        <v>0</v>
      </c>
      <c r="BP6" s="11">
        <f t="shared" si="95"/>
        <v>0</v>
      </c>
      <c r="BQ6" s="11">
        <f t="shared" si="96"/>
        <v>0</v>
      </c>
      <c r="BR6" s="11">
        <f t="shared" si="97"/>
        <v>0</v>
      </c>
      <c r="BS6" s="11">
        <f t="shared" si="98"/>
        <v>0</v>
      </c>
      <c r="BT6" s="11">
        <f t="shared" si="99"/>
        <v>0</v>
      </c>
      <c r="BU6" s="9">
        <f t="shared" si="100"/>
        <v>0</v>
      </c>
      <c r="BV6" s="9">
        <f t="shared" si="101"/>
        <v>0</v>
      </c>
      <c r="BW6" s="9">
        <f t="shared" si="102"/>
        <v>0</v>
      </c>
      <c r="BX6" s="9">
        <f t="shared" si="103"/>
        <v>0</v>
      </c>
      <c r="BY6" s="9">
        <f t="shared" si="104"/>
        <v>0</v>
      </c>
      <c r="BZ6" s="9">
        <f t="shared" si="105"/>
        <v>0</v>
      </c>
      <c r="CA6" s="9">
        <f t="shared" si="106"/>
        <v>0</v>
      </c>
      <c r="CB6" s="8">
        <f t="shared" si="107"/>
        <v>0</v>
      </c>
      <c r="CC6" s="8">
        <f t="shared" si="108"/>
        <v>0</v>
      </c>
      <c r="CD6" s="8">
        <f t="shared" si="109"/>
        <v>0</v>
      </c>
      <c r="CE6" s="8">
        <f t="shared" si="110"/>
        <v>0</v>
      </c>
      <c r="CF6" s="8">
        <f t="shared" si="111"/>
        <v>0</v>
      </c>
      <c r="CG6" s="8">
        <f t="shared" si="112"/>
        <v>0</v>
      </c>
      <c r="CH6" s="8">
        <f t="shared" si="113"/>
        <v>0</v>
      </c>
      <c r="CI6" s="10">
        <f t="shared" si="114"/>
        <v>0</v>
      </c>
      <c r="CJ6" s="10">
        <f t="shared" si="115"/>
        <v>0</v>
      </c>
      <c r="CK6" s="10">
        <f t="shared" si="116"/>
        <v>0</v>
      </c>
      <c r="CL6" s="10">
        <f t="shared" si="117"/>
        <v>0</v>
      </c>
      <c r="CM6" s="10">
        <f t="shared" si="118"/>
        <v>0</v>
      </c>
      <c r="CN6" s="10">
        <f t="shared" si="119"/>
        <v>0</v>
      </c>
      <c r="CO6" s="10">
        <f t="shared" si="120"/>
        <v>0</v>
      </c>
      <c r="CP6" s="11">
        <f t="shared" si="121"/>
        <v>0</v>
      </c>
      <c r="CQ6" s="11">
        <f t="shared" si="122"/>
        <v>0</v>
      </c>
      <c r="CR6" s="11">
        <f t="shared" si="123"/>
        <v>0</v>
      </c>
      <c r="CS6" s="11">
        <f t="shared" si="124"/>
        <v>0</v>
      </c>
      <c r="CT6" s="11">
        <f t="shared" si="125"/>
        <v>0</v>
      </c>
      <c r="CU6" s="11">
        <f t="shared" si="126"/>
        <v>0</v>
      </c>
      <c r="CV6" s="11">
        <f t="shared" si="127"/>
        <v>0</v>
      </c>
      <c r="CW6" s="1">
        <f t="shared" si="129"/>
        <v>2</v>
      </c>
    </row>
    <row r="7" spans="1:101" x14ac:dyDescent="0.45">
      <c r="A7" s="56">
        <f>+Standings!W5</f>
        <v>4</v>
      </c>
      <c r="B7" s="56" t="str">
        <f t="shared" si="128"/>
        <v>BB-JK-04</v>
      </c>
      <c r="C7" s="56">
        <f>+Standings!V5</f>
        <v>1</v>
      </c>
      <c r="D7" s="57">
        <f t="shared" si="43"/>
        <v>45845</v>
      </c>
      <c r="E7" s="58">
        <f>+E6</f>
        <v>45845</v>
      </c>
      <c r="F7" s="59">
        <v>0.79166666666666663</v>
      </c>
      <c r="G7" s="59"/>
      <c r="H7" s="56" t="str">
        <f>+Standings!AA5</f>
        <v>GVE (Bennett)</v>
      </c>
      <c r="I7" s="56">
        <v>11</v>
      </c>
      <c r="J7" s="56" t="s">
        <v>18</v>
      </c>
      <c r="K7" s="56" t="str">
        <f>+Standings!AB5</f>
        <v>Lower Perk (Hazzard)</v>
      </c>
      <c r="L7" s="56">
        <v>9</v>
      </c>
      <c r="M7" s="56" t="str">
        <f>VLOOKUP(K7,Standings!$Q$4:$R$15,2,FALSE)</f>
        <v>LP-Palmer Park</v>
      </c>
      <c r="N7" s="56"/>
      <c r="O7" s="56" t="s">
        <v>43</v>
      </c>
      <c r="P7" s="3"/>
      <c r="Q7" s="9">
        <f t="shared" si="44"/>
        <v>0</v>
      </c>
      <c r="R7" s="9">
        <f t="shared" si="45"/>
        <v>0</v>
      </c>
      <c r="S7" s="9">
        <f t="shared" si="46"/>
        <v>0</v>
      </c>
      <c r="T7" s="9">
        <f t="shared" si="47"/>
        <v>0</v>
      </c>
      <c r="U7" s="9">
        <f t="shared" si="48"/>
        <v>0</v>
      </c>
      <c r="V7" s="9">
        <f t="shared" si="49"/>
        <v>0</v>
      </c>
      <c r="W7" s="9">
        <f t="shared" si="50"/>
        <v>0</v>
      </c>
      <c r="X7" s="8">
        <f t="shared" si="51"/>
        <v>0</v>
      </c>
      <c r="Y7" s="8">
        <f t="shared" si="52"/>
        <v>0</v>
      </c>
      <c r="Z7" s="8">
        <f t="shared" si="53"/>
        <v>0</v>
      </c>
      <c r="AA7" s="8">
        <f t="shared" si="54"/>
        <v>0</v>
      </c>
      <c r="AB7" s="8">
        <f t="shared" si="55"/>
        <v>0</v>
      </c>
      <c r="AC7" s="8">
        <f t="shared" si="56"/>
        <v>0</v>
      </c>
      <c r="AD7" s="8">
        <f t="shared" si="57"/>
        <v>0</v>
      </c>
      <c r="AE7" s="10">
        <f t="shared" si="58"/>
        <v>0</v>
      </c>
      <c r="AF7" s="10">
        <f t="shared" si="59"/>
        <v>0</v>
      </c>
      <c r="AG7" s="10">
        <f t="shared" si="60"/>
        <v>0</v>
      </c>
      <c r="AH7" s="10">
        <f t="shared" si="61"/>
        <v>0</v>
      </c>
      <c r="AI7" s="10">
        <f t="shared" si="62"/>
        <v>0</v>
      </c>
      <c r="AJ7" s="10">
        <f t="shared" si="63"/>
        <v>0</v>
      </c>
      <c r="AK7" s="10">
        <f t="shared" si="64"/>
        <v>0</v>
      </c>
      <c r="AL7" s="11">
        <f t="shared" si="65"/>
        <v>0</v>
      </c>
      <c r="AM7" s="11">
        <f t="shared" si="66"/>
        <v>0</v>
      </c>
      <c r="AN7" s="11">
        <f t="shared" si="67"/>
        <v>0</v>
      </c>
      <c r="AO7" s="11">
        <f t="shared" si="68"/>
        <v>0</v>
      </c>
      <c r="AP7" s="11">
        <f t="shared" si="69"/>
        <v>0</v>
      </c>
      <c r="AQ7" s="11">
        <f t="shared" si="70"/>
        <v>0</v>
      </c>
      <c r="AR7" s="11">
        <f t="shared" si="71"/>
        <v>0</v>
      </c>
      <c r="AS7" s="9">
        <f t="shared" si="72"/>
        <v>0</v>
      </c>
      <c r="AT7" s="9">
        <f t="shared" si="73"/>
        <v>0</v>
      </c>
      <c r="AU7" s="9">
        <f t="shared" si="74"/>
        <v>0</v>
      </c>
      <c r="AV7" s="9">
        <f t="shared" si="75"/>
        <v>0</v>
      </c>
      <c r="AW7" s="9">
        <f t="shared" si="76"/>
        <v>0</v>
      </c>
      <c r="AX7" s="9">
        <f t="shared" si="77"/>
        <v>0</v>
      </c>
      <c r="AY7" s="9">
        <f t="shared" si="78"/>
        <v>0</v>
      </c>
      <c r="AZ7" s="8">
        <f t="shared" si="79"/>
        <v>0</v>
      </c>
      <c r="BA7" s="8">
        <f t="shared" si="80"/>
        <v>0</v>
      </c>
      <c r="BB7" s="8">
        <f t="shared" si="81"/>
        <v>0</v>
      </c>
      <c r="BC7" s="8">
        <f t="shared" si="82"/>
        <v>0</v>
      </c>
      <c r="BD7" s="8">
        <f t="shared" si="83"/>
        <v>0</v>
      </c>
      <c r="BE7" s="8">
        <f t="shared" si="84"/>
        <v>0</v>
      </c>
      <c r="BF7" s="8">
        <f t="shared" si="85"/>
        <v>0</v>
      </c>
      <c r="BG7" s="10">
        <f t="shared" si="86"/>
        <v>0</v>
      </c>
      <c r="BH7" s="10">
        <f t="shared" si="87"/>
        <v>0</v>
      </c>
      <c r="BI7" s="10">
        <f t="shared" si="88"/>
        <v>0</v>
      </c>
      <c r="BJ7" s="10">
        <f t="shared" si="89"/>
        <v>0</v>
      </c>
      <c r="BK7" s="10">
        <f t="shared" si="90"/>
        <v>0</v>
      </c>
      <c r="BL7" s="10">
        <f t="shared" si="91"/>
        <v>0</v>
      </c>
      <c r="BM7" s="10">
        <f t="shared" si="92"/>
        <v>0</v>
      </c>
      <c r="BN7" s="11">
        <f t="shared" si="93"/>
        <v>0</v>
      </c>
      <c r="BO7" s="11">
        <f t="shared" si="94"/>
        <v>0</v>
      </c>
      <c r="BP7" s="11">
        <f t="shared" si="95"/>
        <v>0</v>
      </c>
      <c r="BQ7" s="11">
        <f t="shared" si="96"/>
        <v>0</v>
      </c>
      <c r="BR7" s="11">
        <f t="shared" si="97"/>
        <v>0</v>
      </c>
      <c r="BS7" s="11">
        <f t="shared" si="98"/>
        <v>0</v>
      </c>
      <c r="BT7" s="11">
        <f t="shared" si="99"/>
        <v>0</v>
      </c>
      <c r="BU7" s="9">
        <f t="shared" si="100"/>
        <v>1</v>
      </c>
      <c r="BV7" s="9">
        <f t="shared" si="101"/>
        <v>0</v>
      </c>
      <c r="BW7" s="9">
        <f t="shared" si="102"/>
        <v>1</v>
      </c>
      <c r="BX7" s="9">
        <f t="shared" si="103"/>
        <v>1</v>
      </c>
      <c r="BY7" s="9">
        <f t="shared" si="104"/>
        <v>0</v>
      </c>
      <c r="BZ7" s="9">
        <f t="shared" si="105"/>
        <v>0</v>
      </c>
      <c r="CA7" s="9">
        <f t="shared" si="106"/>
        <v>9</v>
      </c>
      <c r="CB7" s="8">
        <f t="shared" si="107"/>
        <v>0</v>
      </c>
      <c r="CC7" s="8">
        <f t="shared" si="108"/>
        <v>0</v>
      </c>
      <c r="CD7" s="8">
        <f t="shared" si="109"/>
        <v>0</v>
      </c>
      <c r="CE7" s="8">
        <f t="shared" si="110"/>
        <v>0</v>
      </c>
      <c r="CF7" s="8">
        <f t="shared" si="111"/>
        <v>0</v>
      </c>
      <c r="CG7" s="8">
        <f t="shared" si="112"/>
        <v>0</v>
      </c>
      <c r="CH7" s="8">
        <f t="shared" si="113"/>
        <v>0</v>
      </c>
      <c r="CI7" s="10">
        <f t="shared" si="114"/>
        <v>1</v>
      </c>
      <c r="CJ7" s="10">
        <f t="shared" si="115"/>
        <v>1</v>
      </c>
      <c r="CK7" s="10">
        <f t="shared" si="116"/>
        <v>0</v>
      </c>
      <c r="CL7" s="10">
        <f t="shared" si="117"/>
        <v>0</v>
      </c>
      <c r="CM7" s="10">
        <f t="shared" si="118"/>
        <v>1</v>
      </c>
      <c r="CN7" s="10">
        <f t="shared" si="119"/>
        <v>0</v>
      </c>
      <c r="CO7" s="10">
        <f t="shared" si="120"/>
        <v>11</v>
      </c>
      <c r="CP7" s="11">
        <f t="shared" si="121"/>
        <v>0</v>
      </c>
      <c r="CQ7" s="11">
        <f t="shared" si="122"/>
        <v>0</v>
      </c>
      <c r="CR7" s="11">
        <f t="shared" si="123"/>
        <v>0</v>
      </c>
      <c r="CS7" s="11">
        <f t="shared" si="124"/>
        <v>0</v>
      </c>
      <c r="CT7" s="11">
        <f t="shared" si="125"/>
        <v>0</v>
      </c>
      <c r="CU7" s="11">
        <f t="shared" si="126"/>
        <v>0</v>
      </c>
      <c r="CV7" s="11">
        <f t="shared" si="127"/>
        <v>0</v>
      </c>
      <c r="CW7" s="1">
        <f t="shared" si="129"/>
        <v>2</v>
      </c>
    </row>
    <row r="8" spans="1:101" x14ac:dyDescent="0.45">
      <c r="A8" s="56">
        <f>+Standings!W6</f>
        <v>5</v>
      </c>
      <c r="B8" s="56" t="str">
        <f t="shared" si="128"/>
        <v>BB-JK-05</v>
      </c>
      <c r="C8" s="56">
        <f>+Standings!V6</f>
        <v>1</v>
      </c>
      <c r="D8" s="57">
        <f t="shared" si="43"/>
        <v>45845</v>
      </c>
      <c r="E8" s="58">
        <f>+E7</f>
        <v>45845</v>
      </c>
      <c r="F8" s="59">
        <v>0.75</v>
      </c>
      <c r="G8" s="59"/>
      <c r="H8" s="56" t="str">
        <f>+Standings!AA6</f>
        <v>Lower Merion</v>
      </c>
      <c r="I8" s="56">
        <v>12</v>
      </c>
      <c r="J8" s="56" t="s">
        <v>18</v>
      </c>
      <c r="K8" s="56" t="str">
        <f>+Standings!AB6</f>
        <v>GVE (Bender)</v>
      </c>
      <c r="L8" s="56">
        <v>10</v>
      </c>
      <c r="M8" s="56" t="str">
        <f>VLOOKUP(K8,Standings!$Q$4:$R$15,2,FALSE)</f>
        <v>GV-King Road</v>
      </c>
      <c r="N8" s="56"/>
      <c r="O8" s="56" t="s">
        <v>43</v>
      </c>
      <c r="P8" s="3"/>
      <c r="Q8" s="9">
        <f t="shared" si="44"/>
        <v>0</v>
      </c>
      <c r="R8" s="9">
        <f t="shared" si="45"/>
        <v>0</v>
      </c>
      <c r="S8" s="9">
        <f t="shared" si="46"/>
        <v>0</v>
      </c>
      <c r="T8" s="9">
        <f t="shared" si="47"/>
        <v>0</v>
      </c>
      <c r="U8" s="9">
        <f t="shared" si="48"/>
        <v>0</v>
      </c>
      <c r="V8" s="9">
        <f t="shared" si="49"/>
        <v>0</v>
      </c>
      <c r="W8" s="9">
        <f t="shared" si="50"/>
        <v>0</v>
      </c>
      <c r="X8" s="8">
        <f t="shared" si="51"/>
        <v>0</v>
      </c>
      <c r="Y8" s="8">
        <f t="shared" si="52"/>
        <v>0</v>
      </c>
      <c r="Z8" s="8">
        <f t="shared" si="53"/>
        <v>0</v>
      </c>
      <c r="AA8" s="8">
        <f t="shared" si="54"/>
        <v>0</v>
      </c>
      <c r="AB8" s="8">
        <f t="shared" si="55"/>
        <v>0</v>
      </c>
      <c r="AC8" s="8">
        <f t="shared" si="56"/>
        <v>0</v>
      </c>
      <c r="AD8" s="8">
        <f t="shared" si="57"/>
        <v>0</v>
      </c>
      <c r="AE8" s="10">
        <f t="shared" si="58"/>
        <v>0</v>
      </c>
      <c r="AF8" s="10">
        <f t="shared" si="59"/>
        <v>0</v>
      </c>
      <c r="AG8" s="10">
        <f t="shared" si="60"/>
        <v>0</v>
      </c>
      <c r="AH8" s="10">
        <f t="shared" si="61"/>
        <v>0</v>
      </c>
      <c r="AI8" s="10">
        <f t="shared" si="62"/>
        <v>0</v>
      </c>
      <c r="AJ8" s="10">
        <f t="shared" si="63"/>
        <v>0</v>
      </c>
      <c r="AK8" s="10">
        <f t="shared" si="64"/>
        <v>0</v>
      </c>
      <c r="AL8" s="11">
        <f t="shared" si="65"/>
        <v>0</v>
      </c>
      <c r="AM8" s="11">
        <f t="shared" si="66"/>
        <v>0</v>
      </c>
      <c r="AN8" s="11">
        <f t="shared" si="67"/>
        <v>0</v>
      </c>
      <c r="AO8" s="11">
        <f t="shared" si="68"/>
        <v>0</v>
      </c>
      <c r="AP8" s="11">
        <f t="shared" si="69"/>
        <v>0</v>
      </c>
      <c r="AQ8" s="11">
        <f t="shared" si="70"/>
        <v>0</v>
      </c>
      <c r="AR8" s="11">
        <f t="shared" si="71"/>
        <v>0</v>
      </c>
      <c r="AS8" s="9">
        <f t="shared" si="72"/>
        <v>0</v>
      </c>
      <c r="AT8" s="9">
        <f t="shared" si="73"/>
        <v>0</v>
      </c>
      <c r="AU8" s="9">
        <f t="shared" si="74"/>
        <v>0</v>
      </c>
      <c r="AV8" s="9">
        <f t="shared" si="75"/>
        <v>0</v>
      </c>
      <c r="AW8" s="9">
        <f t="shared" si="76"/>
        <v>0</v>
      </c>
      <c r="AX8" s="9">
        <f t="shared" si="77"/>
        <v>0</v>
      </c>
      <c r="AY8" s="9">
        <f t="shared" si="78"/>
        <v>0</v>
      </c>
      <c r="AZ8" s="8">
        <f t="shared" si="79"/>
        <v>0</v>
      </c>
      <c r="BA8" s="8">
        <f t="shared" si="80"/>
        <v>0</v>
      </c>
      <c r="BB8" s="8">
        <f t="shared" si="81"/>
        <v>0</v>
      </c>
      <c r="BC8" s="8">
        <f t="shared" si="82"/>
        <v>0</v>
      </c>
      <c r="BD8" s="8">
        <f t="shared" si="83"/>
        <v>0</v>
      </c>
      <c r="BE8" s="8">
        <f t="shared" si="84"/>
        <v>0</v>
      </c>
      <c r="BF8" s="8">
        <f t="shared" si="85"/>
        <v>0</v>
      </c>
      <c r="BG8" s="10">
        <f t="shared" si="86"/>
        <v>0</v>
      </c>
      <c r="BH8" s="10">
        <f t="shared" si="87"/>
        <v>0</v>
      </c>
      <c r="BI8" s="10">
        <f t="shared" si="88"/>
        <v>0</v>
      </c>
      <c r="BJ8" s="10">
        <f t="shared" si="89"/>
        <v>0</v>
      </c>
      <c r="BK8" s="10">
        <f t="shared" si="90"/>
        <v>0</v>
      </c>
      <c r="BL8" s="10">
        <f t="shared" si="91"/>
        <v>0</v>
      </c>
      <c r="BM8" s="10">
        <f t="shared" si="92"/>
        <v>0</v>
      </c>
      <c r="BN8" s="11">
        <f t="shared" si="93"/>
        <v>1</v>
      </c>
      <c r="BO8" s="11">
        <f t="shared" si="94"/>
        <v>1</v>
      </c>
      <c r="BP8" s="11">
        <f t="shared" si="95"/>
        <v>0</v>
      </c>
      <c r="BQ8" s="11">
        <f t="shared" si="96"/>
        <v>0</v>
      </c>
      <c r="BR8" s="11">
        <f t="shared" si="97"/>
        <v>1</v>
      </c>
      <c r="BS8" s="11">
        <f t="shared" si="98"/>
        <v>0</v>
      </c>
      <c r="BT8" s="11">
        <f t="shared" si="99"/>
        <v>12</v>
      </c>
      <c r="BU8" s="9">
        <f t="shared" si="100"/>
        <v>0</v>
      </c>
      <c r="BV8" s="9">
        <f t="shared" si="101"/>
        <v>0</v>
      </c>
      <c r="BW8" s="9">
        <f t="shared" si="102"/>
        <v>0</v>
      </c>
      <c r="BX8" s="9">
        <f t="shared" si="103"/>
        <v>0</v>
      </c>
      <c r="BY8" s="9">
        <f t="shared" si="104"/>
        <v>0</v>
      </c>
      <c r="BZ8" s="9">
        <f t="shared" si="105"/>
        <v>0</v>
      </c>
      <c r="CA8" s="9">
        <f t="shared" si="106"/>
        <v>0</v>
      </c>
      <c r="CB8" s="8">
        <f t="shared" si="107"/>
        <v>1</v>
      </c>
      <c r="CC8" s="8">
        <f t="shared" si="108"/>
        <v>0</v>
      </c>
      <c r="CD8" s="8">
        <f t="shared" si="109"/>
        <v>1</v>
      </c>
      <c r="CE8" s="8">
        <f t="shared" si="110"/>
        <v>1</v>
      </c>
      <c r="CF8" s="8">
        <f t="shared" si="111"/>
        <v>0</v>
      </c>
      <c r="CG8" s="8">
        <f t="shared" si="112"/>
        <v>0</v>
      </c>
      <c r="CH8" s="8">
        <f t="shared" si="113"/>
        <v>10</v>
      </c>
      <c r="CI8" s="10">
        <f t="shared" si="114"/>
        <v>0</v>
      </c>
      <c r="CJ8" s="10">
        <f t="shared" si="115"/>
        <v>0</v>
      </c>
      <c r="CK8" s="10">
        <f t="shared" si="116"/>
        <v>0</v>
      </c>
      <c r="CL8" s="10">
        <f t="shared" si="117"/>
        <v>0</v>
      </c>
      <c r="CM8" s="10">
        <f t="shared" si="118"/>
        <v>0</v>
      </c>
      <c r="CN8" s="10">
        <f t="shared" si="119"/>
        <v>0</v>
      </c>
      <c r="CO8" s="10">
        <f t="shared" si="120"/>
        <v>0</v>
      </c>
      <c r="CP8" s="11">
        <f t="shared" si="121"/>
        <v>0</v>
      </c>
      <c r="CQ8" s="11">
        <f t="shared" si="122"/>
        <v>0</v>
      </c>
      <c r="CR8" s="11">
        <f t="shared" si="123"/>
        <v>0</v>
      </c>
      <c r="CS8" s="11">
        <f t="shared" si="124"/>
        <v>0</v>
      </c>
      <c r="CT8" s="11">
        <f t="shared" si="125"/>
        <v>0</v>
      </c>
      <c r="CU8" s="11">
        <f t="shared" si="126"/>
        <v>0</v>
      </c>
      <c r="CV8" s="11">
        <f t="shared" si="127"/>
        <v>0</v>
      </c>
      <c r="CW8" s="1">
        <f t="shared" si="129"/>
        <v>2</v>
      </c>
    </row>
    <row r="9" spans="1:101" x14ac:dyDescent="0.45">
      <c r="A9" s="56">
        <f>+Standings!W7</f>
        <v>6</v>
      </c>
      <c r="B9" s="56" t="str">
        <f t="shared" si="128"/>
        <v>BB-JK-06</v>
      </c>
      <c r="C9" s="56">
        <f>+Standings!V7</f>
        <v>1</v>
      </c>
      <c r="D9" s="57">
        <f t="shared" si="43"/>
        <v>45850</v>
      </c>
      <c r="E9" s="58">
        <v>45850</v>
      </c>
      <c r="F9" s="59">
        <v>0.41666666666666669</v>
      </c>
      <c r="G9" s="59"/>
      <c r="H9" s="56" t="str">
        <f>+Standings!AA7</f>
        <v>Lower Merion</v>
      </c>
      <c r="I9" s="56">
        <v>1</v>
      </c>
      <c r="J9" s="56" t="s">
        <v>18</v>
      </c>
      <c r="K9" s="56" t="str">
        <f>+Standings!AB7</f>
        <v>Berwyn-Paoli</v>
      </c>
      <c r="L9" s="56">
        <v>2</v>
      </c>
      <c r="M9" s="56" t="str">
        <f>VLOOKUP(K9,Standings!$Q$4:$R$15,2,FALSE)</f>
        <v>BP-Field of Dreams</v>
      </c>
      <c r="N9" s="56"/>
      <c r="O9" s="56" t="s">
        <v>43</v>
      </c>
      <c r="P9" s="3"/>
      <c r="Q9" s="9">
        <f t="shared" si="44"/>
        <v>0</v>
      </c>
      <c r="R9" s="9">
        <f t="shared" si="45"/>
        <v>0</v>
      </c>
      <c r="S9" s="9">
        <f t="shared" si="46"/>
        <v>0</v>
      </c>
      <c r="T9" s="9">
        <f t="shared" si="47"/>
        <v>0</v>
      </c>
      <c r="U9" s="9">
        <f t="shared" si="48"/>
        <v>0</v>
      </c>
      <c r="V9" s="9">
        <f t="shared" si="49"/>
        <v>0</v>
      </c>
      <c r="W9" s="9">
        <f t="shared" si="50"/>
        <v>0</v>
      </c>
      <c r="X9" s="8">
        <f t="shared" si="51"/>
        <v>0</v>
      </c>
      <c r="Y9" s="8">
        <f t="shared" si="52"/>
        <v>0</v>
      </c>
      <c r="Z9" s="8">
        <f t="shared" si="53"/>
        <v>0</v>
      </c>
      <c r="AA9" s="8">
        <f t="shared" si="54"/>
        <v>0</v>
      </c>
      <c r="AB9" s="8">
        <f t="shared" si="55"/>
        <v>0</v>
      </c>
      <c r="AC9" s="8">
        <f t="shared" si="56"/>
        <v>0</v>
      </c>
      <c r="AD9" s="8">
        <f t="shared" si="57"/>
        <v>0</v>
      </c>
      <c r="AE9" s="10">
        <f t="shared" si="58"/>
        <v>0</v>
      </c>
      <c r="AF9" s="10">
        <f t="shared" si="59"/>
        <v>0</v>
      </c>
      <c r="AG9" s="10">
        <f t="shared" si="60"/>
        <v>0</v>
      </c>
      <c r="AH9" s="10">
        <f t="shared" si="61"/>
        <v>0</v>
      </c>
      <c r="AI9" s="10">
        <f t="shared" si="62"/>
        <v>0</v>
      </c>
      <c r="AJ9" s="10">
        <f t="shared" si="63"/>
        <v>0</v>
      </c>
      <c r="AK9" s="10">
        <f t="shared" si="64"/>
        <v>0</v>
      </c>
      <c r="AL9" s="11">
        <f t="shared" si="65"/>
        <v>0</v>
      </c>
      <c r="AM9" s="11">
        <f t="shared" si="66"/>
        <v>0</v>
      </c>
      <c r="AN9" s="11">
        <f t="shared" si="67"/>
        <v>0</v>
      </c>
      <c r="AO9" s="11">
        <f t="shared" si="68"/>
        <v>0</v>
      </c>
      <c r="AP9" s="11">
        <f t="shared" si="69"/>
        <v>0</v>
      </c>
      <c r="AQ9" s="11">
        <f t="shared" si="70"/>
        <v>0</v>
      </c>
      <c r="AR9" s="11">
        <f t="shared" si="71"/>
        <v>0</v>
      </c>
      <c r="AS9" s="9">
        <f t="shared" si="72"/>
        <v>0</v>
      </c>
      <c r="AT9" s="9">
        <f t="shared" si="73"/>
        <v>0</v>
      </c>
      <c r="AU9" s="9">
        <f t="shared" si="74"/>
        <v>0</v>
      </c>
      <c r="AV9" s="9">
        <f t="shared" si="75"/>
        <v>0</v>
      </c>
      <c r="AW9" s="9">
        <f t="shared" si="76"/>
        <v>0</v>
      </c>
      <c r="AX9" s="9">
        <f t="shared" si="77"/>
        <v>0</v>
      </c>
      <c r="AY9" s="9">
        <f t="shared" si="78"/>
        <v>0</v>
      </c>
      <c r="AZ9" s="8">
        <f t="shared" si="79"/>
        <v>0</v>
      </c>
      <c r="BA9" s="8">
        <f t="shared" si="80"/>
        <v>0</v>
      </c>
      <c r="BB9" s="8">
        <f t="shared" si="81"/>
        <v>0</v>
      </c>
      <c r="BC9" s="8">
        <f t="shared" si="82"/>
        <v>0</v>
      </c>
      <c r="BD9" s="8">
        <f t="shared" si="83"/>
        <v>0</v>
      </c>
      <c r="BE9" s="8">
        <f t="shared" si="84"/>
        <v>0</v>
      </c>
      <c r="BF9" s="8">
        <f t="shared" si="85"/>
        <v>0</v>
      </c>
      <c r="BG9" s="10">
        <f t="shared" si="86"/>
        <v>1</v>
      </c>
      <c r="BH9" s="10">
        <f t="shared" si="87"/>
        <v>1</v>
      </c>
      <c r="BI9" s="10">
        <f t="shared" si="88"/>
        <v>0</v>
      </c>
      <c r="BJ9" s="10">
        <f t="shared" si="89"/>
        <v>1</v>
      </c>
      <c r="BK9" s="10">
        <f t="shared" si="90"/>
        <v>0</v>
      </c>
      <c r="BL9" s="10">
        <f t="shared" si="91"/>
        <v>0</v>
      </c>
      <c r="BM9" s="10">
        <f t="shared" si="92"/>
        <v>1</v>
      </c>
      <c r="BN9" s="11">
        <f t="shared" si="93"/>
        <v>0</v>
      </c>
      <c r="BO9" s="11">
        <f t="shared" si="94"/>
        <v>0</v>
      </c>
      <c r="BP9" s="11">
        <f t="shared" si="95"/>
        <v>0</v>
      </c>
      <c r="BQ9" s="11">
        <f t="shared" si="96"/>
        <v>0</v>
      </c>
      <c r="BR9" s="11">
        <f t="shared" si="97"/>
        <v>0</v>
      </c>
      <c r="BS9" s="11">
        <f t="shared" si="98"/>
        <v>0</v>
      </c>
      <c r="BT9" s="11">
        <f t="shared" si="99"/>
        <v>0</v>
      </c>
      <c r="BU9" s="9">
        <f t="shared" si="100"/>
        <v>0</v>
      </c>
      <c r="BV9" s="9">
        <f t="shared" si="101"/>
        <v>0</v>
      </c>
      <c r="BW9" s="9">
        <f t="shared" si="102"/>
        <v>0</v>
      </c>
      <c r="BX9" s="9">
        <f t="shared" si="103"/>
        <v>0</v>
      </c>
      <c r="BY9" s="9">
        <f t="shared" si="104"/>
        <v>0</v>
      </c>
      <c r="BZ9" s="9">
        <f t="shared" si="105"/>
        <v>0</v>
      </c>
      <c r="CA9" s="9">
        <f t="shared" si="106"/>
        <v>0</v>
      </c>
      <c r="CB9" s="8">
        <f t="shared" si="107"/>
        <v>1</v>
      </c>
      <c r="CC9" s="8">
        <f t="shared" si="108"/>
        <v>0</v>
      </c>
      <c r="CD9" s="8">
        <f t="shared" si="109"/>
        <v>1</v>
      </c>
      <c r="CE9" s="8">
        <f t="shared" si="110"/>
        <v>0</v>
      </c>
      <c r="CF9" s="8">
        <f t="shared" si="111"/>
        <v>1</v>
      </c>
      <c r="CG9" s="8">
        <f t="shared" si="112"/>
        <v>0</v>
      </c>
      <c r="CH9" s="8">
        <f t="shared" si="113"/>
        <v>2</v>
      </c>
      <c r="CI9" s="10">
        <f t="shared" si="114"/>
        <v>0</v>
      </c>
      <c r="CJ9" s="10">
        <f t="shared" si="115"/>
        <v>0</v>
      </c>
      <c r="CK9" s="10">
        <f t="shared" si="116"/>
        <v>0</v>
      </c>
      <c r="CL9" s="10">
        <f t="shared" si="117"/>
        <v>0</v>
      </c>
      <c r="CM9" s="10">
        <f t="shared" si="118"/>
        <v>0</v>
      </c>
      <c r="CN9" s="10">
        <f t="shared" si="119"/>
        <v>0</v>
      </c>
      <c r="CO9" s="10">
        <f t="shared" si="120"/>
        <v>0</v>
      </c>
      <c r="CP9" s="11">
        <f t="shared" si="121"/>
        <v>0</v>
      </c>
      <c r="CQ9" s="11">
        <f t="shared" si="122"/>
        <v>0</v>
      </c>
      <c r="CR9" s="11">
        <f t="shared" si="123"/>
        <v>0</v>
      </c>
      <c r="CS9" s="11">
        <f t="shared" si="124"/>
        <v>0</v>
      </c>
      <c r="CT9" s="11">
        <f t="shared" si="125"/>
        <v>0</v>
      </c>
      <c r="CU9" s="11">
        <f t="shared" si="126"/>
        <v>0</v>
      </c>
      <c r="CV9" s="11">
        <f t="shared" si="127"/>
        <v>0</v>
      </c>
      <c r="CW9" s="1">
        <f t="shared" si="129"/>
        <v>2</v>
      </c>
    </row>
    <row r="10" spans="1:101" ht="23.25" x14ac:dyDescent="0.45">
      <c r="A10" s="56">
        <f>+Standings!W8</f>
        <v>7</v>
      </c>
      <c r="B10" s="56" t="str">
        <f t="shared" si="128"/>
        <v>BB-JK-07</v>
      </c>
      <c r="C10" s="56">
        <f>+Standings!V8</f>
        <v>2</v>
      </c>
      <c r="D10" s="57">
        <f t="shared" si="43"/>
        <v>45847</v>
      </c>
      <c r="E10" s="58">
        <v>45847</v>
      </c>
      <c r="F10" s="59">
        <v>0.79166666666666663</v>
      </c>
      <c r="G10" s="59"/>
      <c r="H10" s="56" t="str">
        <f>+Standings!AA8</f>
        <v>Upper Prov (Hijosh)</v>
      </c>
      <c r="I10" s="56">
        <v>5</v>
      </c>
      <c r="J10" s="56" t="s">
        <v>18</v>
      </c>
      <c r="K10" s="56" t="str">
        <f>+Standings!AB8</f>
        <v>Upper Prov (Kurpiel)</v>
      </c>
      <c r="L10" s="56">
        <v>3</v>
      </c>
      <c r="M10" s="56" t="str">
        <f>VLOOKUP(K10,Standings!$Q$4:$R$15,2,FALSE)</f>
        <v>UP-MacFarlan Park</v>
      </c>
      <c r="N10" s="60" t="s">
        <v>124</v>
      </c>
      <c r="O10" s="56" t="s">
        <v>43</v>
      </c>
      <c r="P10" s="12"/>
      <c r="Q10" s="9">
        <f t="shared" si="44"/>
        <v>0</v>
      </c>
      <c r="R10" s="9">
        <f t="shared" si="45"/>
        <v>0</v>
      </c>
      <c r="S10" s="9">
        <f t="shared" si="46"/>
        <v>0</v>
      </c>
      <c r="T10" s="9">
        <f t="shared" si="47"/>
        <v>0</v>
      </c>
      <c r="U10" s="9">
        <f t="shared" si="48"/>
        <v>0</v>
      </c>
      <c r="V10" s="9">
        <f t="shared" si="49"/>
        <v>0</v>
      </c>
      <c r="W10" s="9">
        <f t="shared" si="50"/>
        <v>0</v>
      </c>
      <c r="X10" s="8">
        <f t="shared" si="51"/>
        <v>0</v>
      </c>
      <c r="Y10" s="8">
        <f t="shared" si="52"/>
        <v>0</v>
      </c>
      <c r="Z10" s="8">
        <f t="shared" si="53"/>
        <v>0</v>
      </c>
      <c r="AA10" s="8">
        <f t="shared" si="54"/>
        <v>0</v>
      </c>
      <c r="AB10" s="8">
        <f t="shared" si="55"/>
        <v>0</v>
      </c>
      <c r="AC10" s="8">
        <f t="shared" si="56"/>
        <v>0</v>
      </c>
      <c r="AD10" s="8">
        <f t="shared" si="57"/>
        <v>0</v>
      </c>
      <c r="AE10" s="10">
        <f t="shared" si="58"/>
        <v>0</v>
      </c>
      <c r="AF10" s="10">
        <f t="shared" si="59"/>
        <v>0</v>
      </c>
      <c r="AG10" s="10">
        <f t="shared" si="60"/>
        <v>0</v>
      </c>
      <c r="AH10" s="10">
        <f t="shared" si="61"/>
        <v>0</v>
      </c>
      <c r="AI10" s="10">
        <f t="shared" si="62"/>
        <v>0</v>
      </c>
      <c r="AJ10" s="10">
        <f t="shared" si="63"/>
        <v>0</v>
      </c>
      <c r="AK10" s="10">
        <f t="shared" si="64"/>
        <v>0</v>
      </c>
      <c r="AL10" s="11">
        <f t="shared" si="65"/>
        <v>0</v>
      </c>
      <c r="AM10" s="11">
        <f t="shared" si="66"/>
        <v>0</v>
      </c>
      <c r="AN10" s="11">
        <f t="shared" si="67"/>
        <v>0</v>
      </c>
      <c r="AO10" s="11">
        <f t="shared" si="68"/>
        <v>0</v>
      </c>
      <c r="AP10" s="11">
        <f t="shared" si="69"/>
        <v>0</v>
      </c>
      <c r="AQ10" s="11">
        <f t="shared" si="70"/>
        <v>0</v>
      </c>
      <c r="AR10" s="11">
        <f t="shared" si="71"/>
        <v>0</v>
      </c>
      <c r="AS10" s="9">
        <f t="shared" si="72"/>
        <v>1</v>
      </c>
      <c r="AT10" s="9">
        <f t="shared" si="73"/>
        <v>0</v>
      </c>
      <c r="AU10" s="9">
        <f t="shared" si="74"/>
        <v>1</v>
      </c>
      <c r="AV10" s="9">
        <f t="shared" si="75"/>
        <v>1</v>
      </c>
      <c r="AW10" s="9">
        <f t="shared" si="76"/>
        <v>0</v>
      </c>
      <c r="AX10" s="9">
        <f t="shared" si="77"/>
        <v>0</v>
      </c>
      <c r="AY10" s="9">
        <f t="shared" si="78"/>
        <v>3</v>
      </c>
      <c r="AZ10" s="8">
        <f t="shared" si="79"/>
        <v>1</v>
      </c>
      <c r="BA10" s="8">
        <f t="shared" si="80"/>
        <v>1</v>
      </c>
      <c r="BB10" s="8">
        <f t="shared" si="81"/>
        <v>0</v>
      </c>
      <c r="BC10" s="8">
        <f t="shared" si="82"/>
        <v>0</v>
      </c>
      <c r="BD10" s="8">
        <f t="shared" si="83"/>
        <v>1</v>
      </c>
      <c r="BE10" s="8">
        <f t="shared" si="84"/>
        <v>0</v>
      </c>
      <c r="BF10" s="8">
        <f t="shared" si="85"/>
        <v>5</v>
      </c>
      <c r="BG10" s="10">
        <f t="shared" si="86"/>
        <v>0</v>
      </c>
      <c r="BH10" s="10">
        <f t="shared" si="87"/>
        <v>0</v>
      </c>
      <c r="BI10" s="10">
        <f t="shared" si="88"/>
        <v>0</v>
      </c>
      <c r="BJ10" s="10">
        <f t="shared" si="89"/>
        <v>0</v>
      </c>
      <c r="BK10" s="10">
        <f t="shared" si="90"/>
        <v>0</v>
      </c>
      <c r="BL10" s="10">
        <f t="shared" si="91"/>
        <v>0</v>
      </c>
      <c r="BM10" s="10">
        <f t="shared" si="92"/>
        <v>0</v>
      </c>
      <c r="BN10" s="11">
        <f t="shared" si="93"/>
        <v>0</v>
      </c>
      <c r="BO10" s="11">
        <f t="shared" si="94"/>
        <v>0</v>
      </c>
      <c r="BP10" s="11">
        <f t="shared" si="95"/>
        <v>0</v>
      </c>
      <c r="BQ10" s="11">
        <f t="shared" si="96"/>
        <v>0</v>
      </c>
      <c r="BR10" s="11">
        <f t="shared" si="97"/>
        <v>0</v>
      </c>
      <c r="BS10" s="11">
        <f t="shared" si="98"/>
        <v>0</v>
      </c>
      <c r="BT10" s="11">
        <f t="shared" si="99"/>
        <v>0</v>
      </c>
      <c r="BU10" s="9">
        <f t="shared" si="100"/>
        <v>0</v>
      </c>
      <c r="BV10" s="9">
        <f t="shared" si="101"/>
        <v>0</v>
      </c>
      <c r="BW10" s="9">
        <f t="shared" si="102"/>
        <v>0</v>
      </c>
      <c r="BX10" s="9">
        <f t="shared" si="103"/>
        <v>0</v>
      </c>
      <c r="BY10" s="9">
        <f t="shared" si="104"/>
        <v>0</v>
      </c>
      <c r="BZ10" s="9">
        <f t="shared" si="105"/>
        <v>0</v>
      </c>
      <c r="CA10" s="9">
        <f t="shared" si="106"/>
        <v>0</v>
      </c>
      <c r="CB10" s="8">
        <f t="shared" si="107"/>
        <v>0</v>
      </c>
      <c r="CC10" s="8">
        <f t="shared" si="108"/>
        <v>0</v>
      </c>
      <c r="CD10" s="8">
        <f t="shared" si="109"/>
        <v>0</v>
      </c>
      <c r="CE10" s="8">
        <f t="shared" si="110"/>
        <v>0</v>
      </c>
      <c r="CF10" s="8">
        <f t="shared" si="111"/>
        <v>0</v>
      </c>
      <c r="CG10" s="8">
        <f t="shared" si="112"/>
        <v>0</v>
      </c>
      <c r="CH10" s="8">
        <f t="shared" si="113"/>
        <v>0</v>
      </c>
      <c r="CI10" s="10">
        <f t="shared" si="114"/>
        <v>0</v>
      </c>
      <c r="CJ10" s="10">
        <f t="shared" si="115"/>
        <v>0</v>
      </c>
      <c r="CK10" s="10">
        <f t="shared" si="116"/>
        <v>0</v>
      </c>
      <c r="CL10" s="10">
        <f t="shared" si="117"/>
        <v>0</v>
      </c>
      <c r="CM10" s="10">
        <f t="shared" si="118"/>
        <v>0</v>
      </c>
      <c r="CN10" s="10">
        <f t="shared" si="119"/>
        <v>0</v>
      </c>
      <c r="CO10" s="10">
        <f t="shared" si="120"/>
        <v>0</v>
      </c>
      <c r="CP10" s="11">
        <f t="shared" si="121"/>
        <v>0</v>
      </c>
      <c r="CQ10" s="11">
        <f t="shared" si="122"/>
        <v>0</v>
      </c>
      <c r="CR10" s="11">
        <f t="shared" si="123"/>
        <v>0</v>
      </c>
      <c r="CS10" s="11">
        <f t="shared" si="124"/>
        <v>0</v>
      </c>
      <c r="CT10" s="11">
        <f t="shared" si="125"/>
        <v>0</v>
      </c>
      <c r="CU10" s="11">
        <f t="shared" si="126"/>
        <v>0</v>
      </c>
      <c r="CV10" s="11">
        <f t="shared" si="127"/>
        <v>0</v>
      </c>
      <c r="CW10" s="1">
        <f t="shared" si="129"/>
        <v>2</v>
      </c>
    </row>
    <row r="11" spans="1:101" x14ac:dyDescent="0.45">
      <c r="A11" s="56">
        <f>+Standings!W9</f>
        <v>8</v>
      </c>
      <c r="B11" s="56" t="str">
        <f t="shared" si="128"/>
        <v>BB-JK-08</v>
      </c>
      <c r="C11" s="56">
        <f>+Standings!V9</f>
        <v>2</v>
      </c>
      <c r="D11" s="57">
        <f t="shared" si="43"/>
        <v>45847</v>
      </c>
      <c r="E11" s="58">
        <f>+E10</f>
        <v>45847</v>
      </c>
      <c r="F11" s="59">
        <v>0.75</v>
      </c>
      <c r="G11" s="59"/>
      <c r="H11" s="56" t="str">
        <f>+Standings!AA9</f>
        <v>GVE (Blatt)</v>
      </c>
      <c r="I11" s="56">
        <v>6</v>
      </c>
      <c r="J11" s="56" t="s">
        <v>18</v>
      </c>
      <c r="K11" s="56" t="str">
        <f>+Standings!AB9</f>
        <v>Chester Valley</v>
      </c>
      <c r="L11" s="56">
        <v>0</v>
      </c>
      <c r="M11" s="56" t="str">
        <f>VLOOKUP(K11,Standings!$Q$4:$R$15,2,FALSE)</f>
        <v>CV-Monument Park</v>
      </c>
      <c r="N11" s="56"/>
      <c r="O11" s="56" t="s">
        <v>43</v>
      </c>
      <c r="P11" s="12"/>
      <c r="Q11" s="9">
        <f t="shared" si="44"/>
        <v>1</v>
      </c>
      <c r="R11" s="9">
        <f t="shared" si="45"/>
        <v>1</v>
      </c>
      <c r="S11" s="9">
        <f t="shared" si="46"/>
        <v>0</v>
      </c>
      <c r="T11" s="9">
        <f t="shared" si="47"/>
        <v>0</v>
      </c>
      <c r="U11" s="9">
        <f t="shared" si="48"/>
        <v>1</v>
      </c>
      <c r="V11" s="9">
        <f t="shared" si="49"/>
        <v>0</v>
      </c>
      <c r="W11" s="9">
        <f t="shared" si="50"/>
        <v>6</v>
      </c>
      <c r="X11" s="8">
        <f t="shared" si="51"/>
        <v>0</v>
      </c>
      <c r="Y11" s="8">
        <f t="shared" si="52"/>
        <v>0</v>
      </c>
      <c r="Z11" s="8">
        <f t="shared" si="53"/>
        <v>0</v>
      </c>
      <c r="AA11" s="8">
        <f t="shared" si="54"/>
        <v>0</v>
      </c>
      <c r="AB11" s="8">
        <f t="shared" si="55"/>
        <v>0</v>
      </c>
      <c r="AC11" s="8">
        <f t="shared" si="56"/>
        <v>0</v>
      </c>
      <c r="AD11" s="8">
        <f t="shared" si="57"/>
        <v>0</v>
      </c>
      <c r="AE11" s="10">
        <f t="shared" si="58"/>
        <v>1</v>
      </c>
      <c r="AF11" s="10">
        <f t="shared" si="59"/>
        <v>0</v>
      </c>
      <c r="AG11" s="10">
        <f t="shared" si="60"/>
        <v>1</v>
      </c>
      <c r="AH11" s="10">
        <f t="shared" si="61"/>
        <v>1</v>
      </c>
      <c r="AI11" s="10">
        <f t="shared" si="62"/>
        <v>0</v>
      </c>
      <c r="AJ11" s="10">
        <f t="shared" si="63"/>
        <v>0</v>
      </c>
      <c r="AK11" s="10">
        <f t="shared" si="64"/>
        <v>0</v>
      </c>
      <c r="AL11" s="11">
        <f t="shared" si="65"/>
        <v>0</v>
      </c>
      <c r="AM11" s="11">
        <f t="shared" si="66"/>
        <v>0</v>
      </c>
      <c r="AN11" s="11">
        <f t="shared" si="67"/>
        <v>0</v>
      </c>
      <c r="AO11" s="11">
        <f t="shared" si="68"/>
        <v>0</v>
      </c>
      <c r="AP11" s="11">
        <f t="shared" si="69"/>
        <v>0</v>
      </c>
      <c r="AQ11" s="11">
        <f t="shared" si="70"/>
        <v>0</v>
      </c>
      <c r="AR11" s="11">
        <f t="shared" si="71"/>
        <v>0</v>
      </c>
      <c r="AS11" s="9">
        <f t="shared" si="72"/>
        <v>0</v>
      </c>
      <c r="AT11" s="9">
        <f t="shared" si="73"/>
        <v>0</v>
      </c>
      <c r="AU11" s="9">
        <f t="shared" si="74"/>
        <v>0</v>
      </c>
      <c r="AV11" s="9">
        <f t="shared" si="75"/>
        <v>0</v>
      </c>
      <c r="AW11" s="9">
        <f t="shared" si="76"/>
        <v>0</v>
      </c>
      <c r="AX11" s="9">
        <f t="shared" si="77"/>
        <v>0</v>
      </c>
      <c r="AY11" s="9">
        <f t="shared" si="78"/>
        <v>0</v>
      </c>
      <c r="AZ11" s="8">
        <f t="shared" si="79"/>
        <v>0</v>
      </c>
      <c r="BA11" s="8">
        <f t="shared" si="80"/>
        <v>0</v>
      </c>
      <c r="BB11" s="8">
        <f t="shared" si="81"/>
        <v>0</v>
      </c>
      <c r="BC11" s="8">
        <f t="shared" si="82"/>
        <v>0</v>
      </c>
      <c r="BD11" s="8">
        <f t="shared" si="83"/>
        <v>0</v>
      </c>
      <c r="BE11" s="8">
        <f t="shared" si="84"/>
        <v>0</v>
      </c>
      <c r="BF11" s="8">
        <f t="shared" si="85"/>
        <v>0</v>
      </c>
      <c r="BG11" s="10">
        <f t="shared" si="86"/>
        <v>0</v>
      </c>
      <c r="BH11" s="10">
        <f t="shared" si="87"/>
        <v>0</v>
      </c>
      <c r="BI11" s="10">
        <f t="shared" si="88"/>
        <v>0</v>
      </c>
      <c r="BJ11" s="10">
        <f t="shared" si="89"/>
        <v>0</v>
      </c>
      <c r="BK11" s="10">
        <f t="shared" si="90"/>
        <v>0</v>
      </c>
      <c r="BL11" s="10">
        <f t="shared" si="91"/>
        <v>0</v>
      </c>
      <c r="BM11" s="10">
        <f t="shared" si="92"/>
        <v>0</v>
      </c>
      <c r="BN11" s="11">
        <f t="shared" si="93"/>
        <v>0</v>
      </c>
      <c r="BO11" s="11">
        <f t="shared" si="94"/>
        <v>0</v>
      </c>
      <c r="BP11" s="11">
        <f t="shared" si="95"/>
        <v>0</v>
      </c>
      <c r="BQ11" s="11">
        <f t="shared" si="96"/>
        <v>0</v>
      </c>
      <c r="BR11" s="11">
        <f t="shared" si="97"/>
        <v>0</v>
      </c>
      <c r="BS11" s="11">
        <f t="shared" si="98"/>
        <v>0</v>
      </c>
      <c r="BT11" s="11">
        <f t="shared" si="99"/>
        <v>0</v>
      </c>
      <c r="BU11" s="9">
        <f t="shared" si="100"/>
        <v>0</v>
      </c>
      <c r="BV11" s="9">
        <f t="shared" si="101"/>
        <v>0</v>
      </c>
      <c r="BW11" s="9">
        <f t="shared" si="102"/>
        <v>0</v>
      </c>
      <c r="BX11" s="9">
        <f t="shared" si="103"/>
        <v>0</v>
      </c>
      <c r="BY11" s="9">
        <f t="shared" si="104"/>
        <v>0</v>
      </c>
      <c r="BZ11" s="9">
        <f t="shared" si="105"/>
        <v>0</v>
      </c>
      <c r="CA11" s="9">
        <f t="shared" si="106"/>
        <v>0</v>
      </c>
      <c r="CB11" s="8">
        <f t="shared" si="107"/>
        <v>0</v>
      </c>
      <c r="CC11" s="8">
        <f t="shared" si="108"/>
        <v>0</v>
      </c>
      <c r="CD11" s="8">
        <f t="shared" si="109"/>
        <v>0</v>
      </c>
      <c r="CE11" s="8">
        <f t="shared" si="110"/>
        <v>0</v>
      </c>
      <c r="CF11" s="8">
        <f t="shared" si="111"/>
        <v>0</v>
      </c>
      <c r="CG11" s="8">
        <f t="shared" si="112"/>
        <v>0</v>
      </c>
      <c r="CH11" s="8">
        <f t="shared" si="113"/>
        <v>0</v>
      </c>
      <c r="CI11" s="10">
        <f t="shared" si="114"/>
        <v>0</v>
      </c>
      <c r="CJ11" s="10">
        <f t="shared" si="115"/>
        <v>0</v>
      </c>
      <c r="CK11" s="10">
        <f t="shared" si="116"/>
        <v>0</v>
      </c>
      <c r="CL11" s="10">
        <f t="shared" si="117"/>
        <v>0</v>
      </c>
      <c r="CM11" s="10">
        <f t="shared" si="118"/>
        <v>0</v>
      </c>
      <c r="CN11" s="10">
        <f t="shared" si="119"/>
        <v>0</v>
      </c>
      <c r="CO11" s="10">
        <f t="shared" si="120"/>
        <v>0</v>
      </c>
      <c r="CP11" s="11">
        <f t="shared" si="121"/>
        <v>0</v>
      </c>
      <c r="CQ11" s="11">
        <f t="shared" si="122"/>
        <v>0</v>
      </c>
      <c r="CR11" s="11">
        <f t="shared" si="123"/>
        <v>0</v>
      </c>
      <c r="CS11" s="11">
        <f t="shared" si="124"/>
        <v>0</v>
      </c>
      <c r="CT11" s="11">
        <f t="shared" si="125"/>
        <v>0</v>
      </c>
      <c r="CU11" s="11">
        <f t="shared" si="126"/>
        <v>0</v>
      </c>
      <c r="CV11" s="11">
        <f t="shared" si="127"/>
        <v>0</v>
      </c>
      <c r="CW11" s="1">
        <f t="shared" si="129"/>
        <v>2</v>
      </c>
    </row>
    <row r="12" spans="1:101" x14ac:dyDescent="0.45">
      <c r="A12" s="56">
        <f>+Standings!W10</f>
        <v>9</v>
      </c>
      <c r="B12" s="56" t="str">
        <f t="shared" si="128"/>
        <v>BB-JK-09</v>
      </c>
      <c r="C12" s="56">
        <f>+Standings!V10</f>
        <v>2</v>
      </c>
      <c r="D12" s="57">
        <f t="shared" si="43"/>
        <v>45847</v>
      </c>
      <c r="E12" s="58">
        <f>+E11</f>
        <v>45847</v>
      </c>
      <c r="F12" s="59">
        <v>0.79166666666666663</v>
      </c>
      <c r="G12" s="59"/>
      <c r="H12" s="56" t="str">
        <f>+Standings!AA10</f>
        <v>Radnor/Wayne</v>
      </c>
      <c r="I12" s="56">
        <v>2</v>
      </c>
      <c r="J12" s="56" t="s">
        <v>18</v>
      </c>
      <c r="K12" s="56" t="str">
        <f>+Standings!AB10</f>
        <v>Lower Perk (Silbert)</v>
      </c>
      <c r="L12" s="56">
        <v>14</v>
      </c>
      <c r="M12" s="56" t="str">
        <f>VLOOKUP(K12,Standings!$Q$4:$R$15,2,FALSE)</f>
        <v>LP-Palmer Park</v>
      </c>
      <c r="N12" s="56"/>
      <c r="O12" s="56" t="s">
        <v>43</v>
      </c>
      <c r="P12" s="12"/>
      <c r="Q12" s="9">
        <f t="shared" si="44"/>
        <v>0</v>
      </c>
      <c r="R12" s="9">
        <f t="shared" si="45"/>
        <v>0</v>
      </c>
      <c r="S12" s="9">
        <f t="shared" si="46"/>
        <v>0</v>
      </c>
      <c r="T12" s="9">
        <f t="shared" si="47"/>
        <v>0</v>
      </c>
      <c r="U12" s="9">
        <f t="shared" si="48"/>
        <v>0</v>
      </c>
      <c r="V12" s="9">
        <f t="shared" si="49"/>
        <v>0</v>
      </c>
      <c r="W12" s="9">
        <f t="shared" si="50"/>
        <v>0</v>
      </c>
      <c r="X12" s="8">
        <f t="shared" si="51"/>
        <v>1</v>
      </c>
      <c r="Y12" s="8">
        <f t="shared" si="52"/>
        <v>1</v>
      </c>
      <c r="Z12" s="8">
        <f t="shared" si="53"/>
        <v>0</v>
      </c>
      <c r="AA12" s="8">
        <f t="shared" si="54"/>
        <v>1</v>
      </c>
      <c r="AB12" s="8">
        <f t="shared" si="55"/>
        <v>0</v>
      </c>
      <c r="AC12" s="8">
        <f t="shared" si="56"/>
        <v>0</v>
      </c>
      <c r="AD12" s="8">
        <f t="shared" si="57"/>
        <v>2</v>
      </c>
      <c r="AE12" s="10">
        <f t="shared" si="58"/>
        <v>0</v>
      </c>
      <c r="AF12" s="10">
        <f t="shared" si="59"/>
        <v>0</v>
      </c>
      <c r="AG12" s="10">
        <f t="shared" si="60"/>
        <v>0</v>
      </c>
      <c r="AH12" s="10">
        <f t="shared" si="61"/>
        <v>0</v>
      </c>
      <c r="AI12" s="10">
        <f t="shared" si="62"/>
        <v>0</v>
      </c>
      <c r="AJ12" s="10">
        <f t="shared" si="63"/>
        <v>0</v>
      </c>
      <c r="AK12" s="10">
        <f t="shared" si="64"/>
        <v>0</v>
      </c>
      <c r="AL12" s="11">
        <f t="shared" si="65"/>
        <v>1</v>
      </c>
      <c r="AM12" s="11">
        <f t="shared" si="66"/>
        <v>0</v>
      </c>
      <c r="AN12" s="11">
        <f t="shared" si="67"/>
        <v>1</v>
      </c>
      <c r="AO12" s="11">
        <f t="shared" si="68"/>
        <v>0</v>
      </c>
      <c r="AP12" s="11">
        <f t="shared" si="69"/>
        <v>1</v>
      </c>
      <c r="AQ12" s="11">
        <f t="shared" si="70"/>
        <v>0</v>
      </c>
      <c r="AR12" s="11">
        <f t="shared" si="71"/>
        <v>14</v>
      </c>
      <c r="AS12" s="9">
        <f t="shared" si="72"/>
        <v>0</v>
      </c>
      <c r="AT12" s="9">
        <f t="shared" si="73"/>
        <v>0</v>
      </c>
      <c r="AU12" s="9">
        <f t="shared" si="74"/>
        <v>0</v>
      </c>
      <c r="AV12" s="9">
        <f t="shared" si="75"/>
        <v>0</v>
      </c>
      <c r="AW12" s="9">
        <f t="shared" si="76"/>
        <v>0</v>
      </c>
      <c r="AX12" s="9">
        <f t="shared" si="77"/>
        <v>0</v>
      </c>
      <c r="AY12" s="9">
        <f t="shared" si="78"/>
        <v>0</v>
      </c>
      <c r="AZ12" s="8">
        <f t="shared" si="79"/>
        <v>0</v>
      </c>
      <c r="BA12" s="8">
        <f t="shared" si="80"/>
        <v>0</v>
      </c>
      <c r="BB12" s="8">
        <f t="shared" si="81"/>
        <v>0</v>
      </c>
      <c r="BC12" s="8">
        <f t="shared" si="82"/>
        <v>0</v>
      </c>
      <c r="BD12" s="8">
        <f t="shared" si="83"/>
        <v>0</v>
      </c>
      <c r="BE12" s="8">
        <f t="shared" si="84"/>
        <v>0</v>
      </c>
      <c r="BF12" s="8">
        <f t="shared" si="85"/>
        <v>0</v>
      </c>
      <c r="BG12" s="10">
        <f t="shared" si="86"/>
        <v>0</v>
      </c>
      <c r="BH12" s="10">
        <f t="shared" si="87"/>
        <v>0</v>
      </c>
      <c r="BI12" s="10">
        <f t="shared" si="88"/>
        <v>0</v>
      </c>
      <c r="BJ12" s="10">
        <f t="shared" si="89"/>
        <v>0</v>
      </c>
      <c r="BK12" s="10">
        <f t="shared" si="90"/>
        <v>0</v>
      </c>
      <c r="BL12" s="10">
        <f t="shared" si="91"/>
        <v>0</v>
      </c>
      <c r="BM12" s="10">
        <f t="shared" si="92"/>
        <v>0</v>
      </c>
      <c r="BN12" s="11">
        <f t="shared" si="93"/>
        <v>0</v>
      </c>
      <c r="BO12" s="11">
        <f t="shared" si="94"/>
        <v>0</v>
      </c>
      <c r="BP12" s="11">
        <f t="shared" si="95"/>
        <v>0</v>
      </c>
      <c r="BQ12" s="11">
        <f t="shared" si="96"/>
        <v>0</v>
      </c>
      <c r="BR12" s="11">
        <f t="shared" si="97"/>
        <v>0</v>
      </c>
      <c r="BS12" s="11">
        <f t="shared" si="98"/>
        <v>0</v>
      </c>
      <c r="BT12" s="11">
        <f t="shared" si="99"/>
        <v>0</v>
      </c>
      <c r="BU12" s="9">
        <f t="shared" si="100"/>
        <v>0</v>
      </c>
      <c r="BV12" s="9">
        <f t="shared" si="101"/>
        <v>0</v>
      </c>
      <c r="BW12" s="9">
        <f t="shared" si="102"/>
        <v>0</v>
      </c>
      <c r="BX12" s="9">
        <f t="shared" si="103"/>
        <v>0</v>
      </c>
      <c r="BY12" s="9">
        <f t="shared" si="104"/>
        <v>0</v>
      </c>
      <c r="BZ12" s="9">
        <f t="shared" si="105"/>
        <v>0</v>
      </c>
      <c r="CA12" s="9">
        <f t="shared" si="106"/>
        <v>0</v>
      </c>
      <c r="CB12" s="8">
        <f t="shared" si="107"/>
        <v>0</v>
      </c>
      <c r="CC12" s="8">
        <f t="shared" si="108"/>
        <v>0</v>
      </c>
      <c r="CD12" s="8">
        <f t="shared" si="109"/>
        <v>0</v>
      </c>
      <c r="CE12" s="8">
        <f t="shared" si="110"/>
        <v>0</v>
      </c>
      <c r="CF12" s="8">
        <f t="shared" si="111"/>
        <v>0</v>
      </c>
      <c r="CG12" s="8">
        <f t="shared" si="112"/>
        <v>0</v>
      </c>
      <c r="CH12" s="8">
        <f t="shared" si="113"/>
        <v>0</v>
      </c>
      <c r="CI12" s="10">
        <f t="shared" si="114"/>
        <v>0</v>
      </c>
      <c r="CJ12" s="10">
        <f t="shared" si="115"/>
        <v>0</v>
      </c>
      <c r="CK12" s="10">
        <f t="shared" si="116"/>
        <v>0</v>
      </c>
      <c r="CL12" s="10">
        <f t="shared" si="117"/>
        <v>0</v>
      </c>
      <c r="CM12" s="10">
        <f t="shared" si="118"/>
        <v>0</v>
      </c>
      <c r="CN12" s="10">
        <f t="shared" si="119"/>
        <v>0</v>
      </c>
      <c r="CO12" s="10">
        <f t="shared" si="120"/>
        <v>0</v>
      </c>
      <c r="CP12" s="11">
        <f t="shared" si="121"/>
        <v>0</v>
      </c>
      <c r="CQ12" s="11">
        <f t="shared" si="122"/>
        <v>0</v>
      </c>
      <c r="CR12" s="11">
        <f t="shared" si="123"/>
        <v>0</v>
      </c>
      <c r="CS12" s="11">
        <f t="shared" si="124"/>
        <v>0</v>
      </c>
      <c r="CT12" s="11">
        <f t="shared" si="125"/>
        <v>0</v>
      </c>
      <c r="CU12" s="11">
        <f t="shared" si="126"/>
        <v>0</v>
      </c>
      <c r="CV12" s="11">
        <f t="shared" si="127"/>
        <v>0</v>
      </c>
      <c r="CW12" s="1">
        <f t="shared" si="129"/>
        <v>2</v>
      </c>
    </row>
    <row r="13" spans="1:101" x14ac:dyDescent="0.45">
      <c r="A13" s="56">
        <f>+Standings!W11</f>
        <v>10</v>
      </c>
      <c r="B13" s="56" t="str">
        <f>_xlfn.CONCAT($B$1,"-",A13)</f>
        <v>BB-JK-10</v>
      </c>
      <c r="C13" s="56">
        <f>+Standings!V11</f>
        <v>2</v>
      </c>
      <c r="D13" s="57">
        <f t="shared" si="43"/>
        <v>45847</v>
      </c>
      <c r="E13" s="58">
        <f>+E12</f>
        <v>45847</v>
      </c>
      <c r="F13" s="59">
        <v>0.75</v>
      </c>
      <c r="G13" s="59"/>
      <c r="H13" s="56" t="str">
        <f>+Standings!AA11</f>
        <v>Berwyn-Paoli</v>
      </c>
      <c r="I13" s="56">
        <v>9</v>
      </c>
      <c r="J13" s="56" t="s">
        <v>18</v>
      </c>
      <c r="K13" s="56" t="str">
        <f>+Standings!AB11</f>
        <v>GVE (Bennett)</v>
      </c>
      <c r="L13" s="56">
        <v>1</v>
      </c>
      <c r="M13" s="56" t="str">
        <f>VLOOKUP(K13,Standings!$Q$4:$R$15,2,FALSE)</f>
        <v>EX-Ship Park</v>
      </c>
      <c r="N13" s="61" t="s">
        <v>123</v>
      </c>
      <c r="O13" s="56" t="s">
        <v>43</v>
      </c>
      <c r="P13" s="12"/>
      <c r="Q13" s="9">
        <f t="shared" si="44"/>
        <v>0</v>
      </c>
      <c r="R13" s="9">
        <f t="shared" si="45"/>
        <v>0</v>
      </c>
      <c r="S13" s="9">
        <f t="shared" si="46"/>
        <v>0</v>
      </c>
      <c r="T13" s="9">
        <f t="shared" si="47"/>
        <v>0</v>
      </c>
      <c r="U13" s="9">
        <f t="shared" si="48"/>
        <v>0</v>
      </c>
      <c r="V13" s="9">
        <f t="shared" si="49"/>
        <v>0</v>
      </c>
      <c r="W13" s="9">
        <f t="shared" si="50"/>
        <v>0</v>
      </c>
      <c r="X13" s="8">
        <f t="shared" si="51"/>
        <v>0</v>
      </c>
      <c r="Y13" s="8">
        <f t="shared" si="52"/>
        <v>0</v>
      </c>
      <c r="Z13" s="8">
        <f t="shared" si="53"/>
        <v>0</v>
      </c>
      <c r="AA13" s="8">
        <f t="shared" si="54"/>
        <v>0</v>
      </c>
      <c r="AB13" s="8">
        <f t="shared" si="55"/>
        <v>0</v>
      </c>
      <c r="AC13" s="8">
        <f t="shared" si="56"/>
        <v>0</v>
      </c>
      <c r="AD13" s="8">
        <f t="shared" si="57"/>
        <v>0</v>
      </c>
      <c r="AE13" s="10">
        <f t="shared" si="58"/>
        <v>0</v>
      </c>
      <c r="AF13" s="10">
        <f t="shared" si="59"/>
        <v>0</v>
      </c>
      <c r="AG13" s="10">
        <f t="shared" si="60"/>
        <v>0</v>
      </c>
      <c r="AH13" s="10">
        <f t="shared" si="61"/>
        <v>0</v>
      </c>
      <c r="AI13" s="10">
        <f t="shared" si="62"/>
        <v>0</v>
      </c>
      <c r="AJ13" s="10">
        <f t="shared" si="63"/>
        <v>0</v>
      </c>
      <c r="AK13" s="10">
        <f t="shared" si="64"/>
        <v>0</v>
      </c>
      <c r="AL13" s="11">
        <f t="shared" si="65"/>
        <v>0</v>
      </c>
      <c r="AM13" s="11">
        <f t="shared" si="66"/>
        <v>0</v>
      </c>
      <c r="AN13" s="11">
        <f t="shared" si="67"/>
        <v>0</v>
      </c>
      <c r="AO13" s="11">
        <f t="shared" si="68"/>
        <v>0</v>
      </c>
      <c r="AP13" s="11">
        <f t="shared" si="69"/>
        <v>0</v>
      </c>
      <c r="AQ13" s="11">
        <f t="shared" si="70"/>
        <v>0</v>
      </c>
      <c r="AR13" s="11">
        <f t="shared" si="71"/>
        <v>0</v>
      </c>
      <c r="AS13" s="9">
        <f t="shared" si="72"/>
        <v>0</v>
      </c>
      <c r="AT13" s="9">
        <f t="shared" si="73"/>
        <v>0</v>
      </c>
      <c r="AU13" s="9">
        <f t="shared" si="74"/>
        <v>0</v>
      </c>
      <c r="AV13" s="9">
        <f t="shared" si="75"/>
        <v>0</v>
      </c>
      <c r="AW13" s="9">
        <f t="shared" si="76"/>
        <v>0</v>
      </c>
      <c r="AX13" s="9">
        <f t="shared" si="77"/>
        <v>0</v>
      </c>
      <c r="AY13" s="9">
        <f t="shared" si="78"/>
        <v>0</v>
      </c>
      <c r="AZ13" s="8">
        <f t="shared" si="79"/>
        <v>0</v>
      </c>
      <c r="BA13" s="8">
        <f t="shared" si="80"/>
        <v>0</v>
      </c>
      <c r="BB13" s="8">
        <f t="shared" si="81"/>
        <v>0</v>
      </c>
      <c r="BC13" s="8">
        <f t="shared" si="82"/>
        <v>0</v>
      </c>
      <c r="BD13" s="8">
        <f t="shared" si="83"/>
        <v>0</v>
      </c>
      <c r="BE13" s="8">
        <f t="shared" si="84"/>
        <v>0</v>
      </c>
      <c r="BF13" s="8">
        <f t="shared" si="85"/>
        <v>0</v>
      </c>
      <c r="BG13" s="10">
        <f t="shared" si="86"/>
        <v>1</v>
      </c>
      <c r="BH13" s="10">
        <f t="shared" si="87"/>
        <v>0</v>
      </c>
      <c r="BI13" s="10">
        <f t="shared" si="88"/>
        <v>1</v>
      </c>
      <c r="BJ13" s="10">
        <f t="shared" si="89"/>
        <v>1</v>
      </c>
      <c r="BK13" s="10">
        <f t="shared" si="90"/>
        <v>0</v>
      </c>
      <c r="BL13" s="10">
        <f t="shared" si="91"/>
        <v>0</v>
      </c>
      <c r="BM13" s="10">
        <f t="shared" si="92"/>
        <v>1</v>
      </c>
      <c r="BN13" s="11">
        <f t="shared" si="93"/>
        <v>0</v>
      </c>
      <c r="BO13" s="11">
        <f t="shared" si="94"/>
        <v>0</v>
      </c>
      <c r="BP13" s="11">
        <f t="shared" si="95"/>
        <v>0</v>
      </c>
      <c r="BQ13" s="11">
        <f t="shared" si="96"/>
        <v>0</v>
      </c>
      <c r="BR13" s="11">
        <f t="shared" si="97"/>
        <v>0</v>
      </c>
      <c r="BS13" s="11">
        <f t="shared" si="98"/>
        <v>0</v>
      </c>
      <c r="BT13" s="11">
        <f t="shared" si="99"/>
        <v>0</v>
      </c>
      <c r="BU13" s="9">
        <f t="shared" si="100"/>
        <v>1</v>
      </c>
      <c r="BV13" s="9">
        <f t="shared" si="101"/>
        <v>1</v>
      </c>
      <c r="BW13" s="9">
        <f t="shared" si="102"/>
        <v>0</v>
      </c>
      <c r="BX13" s="9">
        <f t="shared" si="103"/>
        <v>0</v>
      </c>
      <c r="BY13" s="9">
        <f t="shared" si="104"/>
        <v>1</v>
      </c>
      <c r="BZ13" s="9">
        <f t="shared" si="105"/>
        <v>0</v>
      </c>
      <c r="CA13" s="9">
        <f t="shared" si="106"/>
        <v>9</v>
      </c>
      <c r="CB13" s="8">
        <f t="shared" si="107"/>
        <v>0</v>
      </c>
      <c r="CC13" s="8">
        <f t="shared" si="108"/>
        <v>0</v>
      </c>
      <c r="CD13" s="8">
        <f t="shared" si="109"/>
        <v>0</v>
      </c>
      <c r="CE13" s="8">
        <f t="shared" si="110"/>
        <v>0</v>
      </c>
      <c r="CF13" s="8">
        <f t="shared" si="111"/>
        <v>0</v>
      </c>
      <c r="CG13" s="8">
        <f t="shared" si="112"/>
        <v>0</v>
      </c>
      <c r="CH13" s="8">
        <f t="shared" si="113"/>
        <v>0</v>
      </c>
      <c r="CI13" s="10">
        <f t="shared" si="114"/>
        <v>0</v>
      </c>
      <c r="CJ13" s="10">
        <f t="shared" si="115"/>
        <v>0</v>
      </c>
      <c r="CK13" s="10">
        <f t="shared" si="116"/>
        <v>0</v>
      </c>
      <c r="CL13" s="10">
        <f t="shared" si="117"/>
        <v>0</v>
      </c>
      <c r="CM13" s="10">
        <f t="shared" si="118"/>
        <v>0</v>
      </c>
      <c r="CN13" s="10">
        <f t="shared" si="119"/>
        <v>0</v>
      </c>
      <c r="CO13" s="10">
        <f t="shared" si="120"/>
        <v>0</v>
      </c>
      <c r="CP13" s="11">
        <f t="shared" si="121"/>
        <v>0</v>
      </c>
      <c r="CQ13" s="11">
        <f t="shared" si="122"/>
        <v>0</v>
      </c>
      <c r="CR13" s="11">
        <f t="shared" si="123"/>
        <v>0</v>
      </c>
      <c r="CS13" s="11">
        <f t="shared" si="124"/>
        <v>0</v>
      </c>
      <c r="CT13" s="11">
        <f t="shared" si="125"/>
        <v>0</v>
      </c>
      <c r="CU13" s="11">
        <f t="shared" si="126"/>
        <v>0</v>
      </c>
      <c r="CV13" s="11">
        <f t="shared" si="127"/>
        <v>0</v>
      </c>
      <c r="CW13" s="1">
        <f t="shared" si="129"/>
        <v>2</v>
      </c>
    </row>
    <row r="14" spans="1:101" ht="23.25" x14ac:dyDescent="0.45">
      <c r="A14" s="56">
        <f>+Standings!W12</f>
        <v>11</v>
      </c>
      <c r="B14" s="56" t="str">
        <f t="shared" ref="B14:B36" si="130">_xlfn.CONCAT($B$1,"-",A14)</f>
        <v>BB-JK-11</v>
      </c>
      <c r="C14" s="56">
        <f>+Standings!V12</f>
        <v>2</v>
      </c>
      <c r="D14" s="57">
        <f t="shared" si="43"/>
        <v>45847</v>
      </c>
      <c r="E14" s="58">
        <f>+E13</f>
        <v>45847</v>
      </c>
      <c r="F14" s="59">
        <v>0.75</v>
      </c>
      <c r="G14" s="59"/>
      <c r="H14" s="56" t="str">
        <f>+Standings!AA12</f>
        <v>Lower Perk (Hazzard)</v>
      </c>
      <c r="I14" s="56">
        <v>12</v>
      </c>
      <c r="J14" s="56" t="s">
        <v>18</v>
      </c>
      <c r="K14" s="56" t="str">
        <f>+Standings!AB12</f>
        <v>GVE (Bender)</v>
      </c>
      <c r="L14" s="56">
        <v>13</v>
      </c>
      <c r="M14" s="56" t="str">
        <f>VLOOKUP(K14,Standings!$Q$4:$R$15,2,FALSE)</f>
        <v>GV-King Road</v>
      </c>
      <c r="N14" s="60" t="s">
        <v>125</v>
      </c>
      <c r="O14" s="56" t="s">
        <v>43</v>
      </c>
      <c r="P14" s="12"/>
      <c r="Q14" s="9">
        <f t="shared" si="44"/>
        <v>0</v>
      </c>
      <c r="R14" s="9">
        <f t="shared" si="45"/>
        <v>0</v>
      </c>
      <c r="S14" s="9">
        <f t="shared" si="46"/>
        <v>0</v>
      </c>
      <c r="T14" s="9">
        <f t="shared" si="47"/>
        <v>0</v>
      </c>
      <c r="U14" s="9">
        <f t="shared" si="48"/>
        <v>0</v>
      </c>
      <c r="V14" s="9">
        <f t="shared" si="49"/>
        <v>0</v>
      </c>
      <c r="W14" s="9">
        <f t="shared" si="50"/>
        <v>0</v>
      </c>
      <c r="X14" s="8">
        <f t="shared" si="51"/>
        <v>0</v>
      </c>
      <c r="Y14" s="8">
        <f t="shared" si="52"/>
        <v>0</v>
      </c>
      <c r="Z14" s="8">
        <f t="shared" si="53"/>
        <v>0</v>
      </c>
      <c r="AA14" s="8">
        <f t="shared" si="54"/>
        <v>0</v>
      </c>
      <c r="AB14" s="8">
        <f t="shared" si="55"/>
        <v>0</v>
      </c>
      <c r="AC14" s="8">
        <f t="shared" si="56"/>
        <v>0</v>
      </c>
      <c r="AD14" s="8">
        <f t="shared" si="57"/>
        <v>0</v>
      </c>
      <c r="AE14" s="10">
        <f t="shared" si="58"/>
        <v>0</v>
      </c>
      <c r="AF14" s="10">
        <f t="shared" si="59"/>
        <v>0</v>
      </c>
      <c r="AG14" s="10">
        <f t="shared" si="60"/>
        <v>0</v>
      </c>
      <c r="AH14" s="10">
        <f t="shared" si="61"/>
        <v>0</v>
      </c>
      <c r="AI14" s="10">
        <f t="shared" si="62"/>
        <v>0</v>
      </c>
      <c r="AJ14" s="10">
        <f t="shared" si="63"/>
        <v>0</v>
      </c>
      <c r="AK14" s="10">
        <f t="shared" si="64"/>
        <v>0</v>
      </c>
      <c r="AL14" s="11">
        <f t="shared" si="65"/>
        <v>0</v>
      </c>
      <c r="AM14" s="11">
        <f t="shared" si="66"/>
        <v>0</v>
      </c>
      <c r="AN14" s="11">
        <f t="shared" si="67"/>
        <v>0</v>
      </c>
      <c r="AO14" s="11">
        <f t="shared" si="68"/>
        <v>0</v>
      </c>
      <c r="AP14" s="11">
        <f t="shared" si="69"/>
        <v>0</v>
      </c>
      <c r="AQ14" s="11">
        <f t="shared" si="70"/>
        <v>0</v>
      </c>
      <c r="AR14" s="11">
        <f t="shared" si="71"/>
        <v>0</v>
      </c>
      <c r="AS14" s="9">
        <f t="shared" si="72"/>
        <v>0</v>
      </c>
      <c r="AT14" s="9">
        <f t="shared" si="73"/>
        <v>0</v>
      </c>
      <c r="AU14" s="9">
        <f t="shared" si="74"/>
        <v>0</v>
      </c>
      <c r="AV14" s="9">
        <f t="shared" si="75"/>
        <v>0</v>
      </c>
      <c r="AW14" s="9">
        <f t="shared" si="76"/>
        <v>0</v>
      </c>
      <c r="AX14" s="9">
        <f t="shared" si="77"/>
        <v>0</v>
      </c>
      <c r="AY14" s="9">
        <f t="shared" si="78"/>
        <v>0</v>
      </c>
      <c r="AZ14" s="8">
        <f t="shared" si="79"/>
        <v>0</v>
      </c>
      <c r="BA14" s="8">
        <f t="shared" si="80"/>
        <v>0</v>
      </c>
      <c r="BB14" s="8">
        <f t="shared" si="81"/>
        <v>0</v>
      </c>
      <c r="BC14" s="8">
        <f t="shared" si="82"/>
        <v>0</v>
      </c>
      <c r="BD14" s="8">
        <f t="shared" si="83"/>
        <v>0</v>
      </c>
      <c r="BE14" s="8">
        <f t="shared" si="84"/>
        <v>0</v>
      </c>
      <c r="BF14" s="8">
        <f t="shared" si="85"/>
        <v>0</v>
      </c>
      <c r="BG14" s="10">
        <f t="shared" si="86"/>
        <v>0</v>
      </c>
      <c r="BH14" s="10">
        <f t="shared" si="87"/>
        <v>0</v>
      </c>
      <c r="BI14" s="10">
        <f t="shared" si="88"/>
        <v>0</v>
      </c>
      <c r="BJ14" s="10">
        <f t="shared" si="89"/>
        <v>0</v>
      </c>
      <c r="BK14" s="10">
        <f t="shared" si="90"/>
        <v>0</v>
      </c>
      <c r="BL14" s="10">
        <f t="shared" si="91"/>
        <v>0</v>
      </c>
      <c r="BM14" s="10">
        <f t="shared" si="92"/>
        <v>0</v>
      </c>
      <c r="BN14" s="11">
        <f t="shared" si="93"/>
        <v>1</v>
      </c>
      <c r="BO14" s="11">
        <f t="shared" si="94"/>
        <v>1</v>
      </c>
      <c r="BP14" s="11">
        <f t="shared" si="95"/>
        <v>0</v>
      </c>
      <c r="BQ14" s="11">
        <f t="shared" si="96"/>
        <v>1</v>
      </c>
      <c r="BR14" s="11">
        <f t="shared" si="97"/>
        <v>0</v>
      </c>
      <c r="BS14" s="11">
        <f t="shared" si="98"/>
        <v>0</v>
      </c>
      <c r="BT14" s="11">
        <f t="shared" si="99"/>
        <v>12</v>
      </c>
      <c r="BU14" s="9">
        <f t="shared" si="100"/>
        <v>0</v>
      </c>
      <c r="BV14" s="9">
        <f t="shared" si="101"/>
        <v>0</v>
      </c>
      <c r="BW14" s="9">
        <f t="shared" si="102"/>
        <v>0</v>
      </c>
      <c r="BX14" s="9">
        <f t="shared" si="103"/>
        <v>0</v>
      </c>
      <c r="BY14" s="9">
        <f t="shared" si="104"/>
        <v>0</v>
      </c>
      <c r="BZ14" s="9">
        <f t="shared" si="105"/>
        <v>0</v>
      </c>
      <c r="CA14" s="9">
        <f t="shared" si="106"/>
        <v>0</v>
      </c>
      <c r="CB14" s="8">
        <f t="shared" si="107"/>
        <v>0</v>
      </c>
      <c r="CC14" s="8">
        <f t="shared" si="108"/>
        <v>0</v>
      </c>
      <c r="CD14" s="8">
        <f t="shared" si="109"/>
        <v>0</v>
      </c>
      <c r="CE14" s="8">
        <f t="shared" si="110"/>
        <v>0</v>
      </c>
      <c r="CF14" s="8">
        <f t="shared" si="111"/>
        <v>0</v>
      </c>
      <c r="CG14" s="8">
        <f t="shared" si="112"/>
        <v>0</v>
      </c>
      <c r="CH14" s="8">
        <f t="shared" si="113"/>
        <v>0</v>
      </c>
      <c r="CI14" s="10">
        <f t="shared" si="114"/>
        <v>1</v>
      </c>
      <c r="CJ14" s="10">
        <f t="shared" si="115"/>
        <v>0</v>
      </c>
      <c r="CK14" s="10">
        <f t="shared" si="116"/>
        <v>1</v>
      </c>
      <c r="CL14" s="10">
        <f t="shared" si="117"/>
        <v>0</v>
      </c>
      <c r="CM14" s="10">
        <f t="shared" si="118"/>
        <v>1</v>
      </c>
      <c r="CN14" s="10">
        <f t="shared" si="119"/>
        <v>0</v>
      </c>
      <c r="CO14" s="10">
        <f t="shared" si="120"/>
        <v>13</v>
      </c>
      <c r="CP14" s="11">
        <f t="shared" si="121"/>
        <v>0</v>
      </c>
      <c r="CQ14" s="11">
        <f t="shared" si="122"/>
        <v>0</v>
      </c>
      <c r="CR14" s="11">
        <f t="shared" si="123"/>
        <v>0</v>
      </c>
      <c r="CS14" s="11">
        <f t="shared" si="124"/>
        <v>0</v>
      </c>
      <c r="CT14" s="11">
        <f t="shared" si="125"/>
        <v>0</v>
      </c>
      <c r="CU14" s="11">
        <f t="shared" si="126"/>
        <v>0</v>
      </c>
      <c r="CV14" s="11">
        <f t="shared" si="127"/>
        <v>0</v>
      </c>
      <c r="CW14" s="1">
        <f t="shared" si="129"/>
        <v>2</v>
      </c>
    </row>
    <row r="15" spans="1:101" x14ac:dyDescent="0.45">
      <c r="A15" s="56">
        <f>+Standings!W14</f>
        <v>12</v>
      </c>
      <c r="B15" s="56" t="str">
        <f t="shared" si="130"/>
        <v>BB-JK-12</v>
      </c>
      <c r="C15" s="56">
        <f>+Standings!V14</f>
        <v>3</v>
      </c>
      <c r="D15" s="57">
        <f t="shared" si="43"/>
        <v>45849</v>
      </c>
      <c r="E15" s="58">
        <v>45849</v>
      </c>
      <c r="F15" s="59">
        <v>0.79166666666666663</v>
      </c>
      <c r="G15" s="59"/>
      <c r="H15" s="56" t="str">
        <f>+Standings!AA14</f>
        <v>Upper Prov (Kurpiel)</v>
      </c>
      <c r="I15" s="56">
        <v>5</v>
      </c>
      <c r="J15" s="56" t="s">
        <v>18</v>
      </c>
      <c r="K15" s="56" t="str">
        <f>+Standings!AB14</f>
        <v>Radnor/Wayne</v>
      </c>
      <c r="L15" s="56">
        <v>9</v>
      </c>
      <c r="M15" s="56" t="str">
        <f>VLOOKUP(K15,Standings!$Q$4:$R$15,2,FALSE)</f>
        <v>R/W-Encke Park</v>
      </c>
      <c r="N15" s="56"/>
      <c r="O15" s="56" t="s">
        <v>43</v>
      </c>
      <c r="P15" s="3"/>
      <c r="Q15" s="9">
        <f t="shared" si="44"/>
        <v>0</v>
      </c>
      <c r="R15" s="9">
        <f t="shared" si="45"/>
        <v>0</v>
      </c>
      <c r="S15" s="9">
        <f t="shared" si="46"/>
        <v>0</v>
      </c>
      <c r="T15" s="9">
        <f t="shared" si="47"/>
        <v>0</v>
      </c>
      <c r="U15" s="9">
        <f t="shared" si="48"/>
        <v>0</v>
      </c>
      <c r="V15" s="9">
        <f t="shared" si="49"/>
        <v>0</v>
      </c>
      <c r="W15" s="9">
        <f t="shared" si="50"/>
        <v>0</v>
      </c>
      <c r="X15" s="8">
        <f t="shared" si="51"/>
        <v>0</v>
      </c>
      <c r="Y15" s="8">
        <f t="shared" si="52"/>
        <v>0</v>
      </c>
      <c r="Z15" s="8">
        <f t="shared" si="53"/>
        <v>0</v>
      </c>
      <c r="AA15" s="8">
        <f t="shared" si="54"/>
        <v>0</v>
      </c>
      <c r="AB15" s="8">
        <f t="shared" si="55"/>
        <v>0</v>
      </c>
      <c r="AC15" s="8">
        <f t="shared" si="56"/>
        <v>0</v>
      </c>
      <c r="AD15" s="8">
        <f t="shared" si="57"/>
        <v>0</v>
      </c>
      <c r="AE15" s="10">
        <f t="shared" si="58"/>
        <v>0</v>
      </c>
      <c r="AF15" s="10">
        <f t="shared" si="59"/>
        <v>0</v>
      </c>
      <c r="AG15" s="10">
        <f t="shared" si="60"/>
        <v>0</v>
      </c>
      <c r="AH15" s="10">
        <f t="shared" si="61"/>
        <v>0</v>
      </c>
      <c r="AI15" s="10">
        <f t="shared" si="62"/>
        <v>0</v>
      </c>
      <c r="AJ15" s="10">
        <f t="shared" si="63"/>
        <v>0</v>
      </c>
      <c r="AK15" s="10">
        <f t="shared" si="64"/>
        <v>0</v>
      </c>
      <c r="AL15" s="11">
        <f t="shared" si="65"/>
        <v>1</v>
      </c>
      <c r="AM15" s="11">
        <f t="shared" si="66"/>
        <v>1</v>
      </c>
      <c r="AN15" s="11">
        <f t="shared" si="67"/>
        <v>0</v>
      </c>
      <c r="AO15" s="11">
        <f t="shared" si="68"/>
        <v>1</v>
      </c>
      <c r="AP15" s="11">
        <f t="shared" si="69"/>
        <v>0</v>
      </c>
      <c r="AQ15" s="11">
        <f t="shared" si="70"/>
        <v>0</v>
      </c>
      <c r="AR15" s="11">
        <f t="shared" si="71"/>
        <v>5</v>
      </c>
      <c r="AS15" s="9">
        <f t="shared" si="72"/>
        <v>0</v>
      </c>
      <c r="AT15" s="9">
        <f t="shared" si="73"/>
        <v>0</v>
      </c>
      <c r="AU15" s="9">
        <f t="shared" si="74"/>
        <v>0</v>
      </c>
      <c r="AV15" s="9">
        <f t="shared" si="75"/>
        <v>0</v>
      </c>
      <c r="AW15" s="9">
        <f t="shared" si="76"/>
        <v>0</v>
      </c>
      <c r="AX15" s="9">
        <f t="shared" si="77"/>
        <v>0</v>
      </c>
      <c r="AY15" s="9">
        <f t="shared" si="78"/>
        <v>0</v>
      </c>
      <c r="AZ15" s="8">
        <f t="shared" si="79"/>
        <v>1</v>
      </c>
      <c r="BA15" s="8">
        <f t="shared" si="80"/>
        <v>0</v>
      </c>
      <c r="BB15" s="8">
        <f t="shared" si="81"/>
        <v>1</v>
      </c>
      <c r="BC15" s="8">
        <f t="shared" si="82"/>
        <v>0</v>
      </c>
      <c r="BD15" s="8">
        <f t="shared" si="83"/>
        <v>1</v>
      </c>
      <c r="BE15" s="8">
        <f t="shared" si="84"/>
        <v>0</v>
      </c>
      <c r="BF15" s="8">
        <f t="shared" si="85"/>
        <v>9</v>
      </c>
      <c r="BG15" s="10">
        <f t="shared" si="86"/>
        <v>0</v>
      </c>
      <c r="BH15" s="10">
        <f t="shared" si="87"/>
        <v>0</v>
      </c>
      <c r="BI15" s="10">
        <f t="shared" si="88"/>
        <v>0</v>
      </c>
      <c r="BJ15" s="10">
        <f t="shared" si="89"/>
        <v>0</v>
      </c>
      <c r="BK15" s="10">
        <f t="shared" si="90"/>
        <v>0</v>
      </c>
      <c r="BL15" s="10">
        <f t="shared" si="91"/>
        <v>0</v>
      </c>
      <c r="BM15" s="10">
        <f t="shared" si="92"/>
        <v>0</v>
      </c>
      <c r="BN15" s="11">
        <f t="shared" si="93"/>
        <v>0</v>
      </c>
      <c r="BO15" s="11">
        <f t="shared" si="94"/>
        <v>0</v>
      </c>
      <c r="BP15" s="11">
        <f t="shared" si="95"/>
        <v>0</v>
      </c>
      <c r="BQ15" s="11">
        <f t="shared" si="96"/>
        <v>0</v>
      </c>
      <c r="BR15" s="11">
        <f t="shared" si="97"/>
        <v>0</v>
      </c>
      <c r="BS15" s="11">
        <f t="shared" si="98"/>
        <v>0</v>
      </c>
      <c r="BT15" s="11">
        <f t="shared" si="99"/>
        <v>0</v>
      </c>
      <c r="BU15" s="9">
        <f t="shared" si="100"/>
        <v>0</v>
      </c>
      <c r="BV15" s="9">
        <f t="shared" si="101"/>
        <v>0</v>
      </c>
      <c r="BW15" s="9">
        <f t="shared" si="102"/>
        <v>0</v>
      </c>
      <c r="BX15" s="9">
        <f t="shared" si="103"/>
        <v>0</v>
      </c>
      <c r="BY15" s="9">
        <f t="shared" si="104"/>
        <v>0</v>
      </c>
      <c r="BZ15" s="9">
        <f t="shared" si="105"/>
        <v>0</v>
      </c>
      <c r="CA15" s="9">
        <f t="shared" si="106"/>
        <v>0</v>
      </c>
      <c r="CB15" s="8">
        <f t="shared" si="107"/>
        <v>0</v>
      </c>
      <c r="CC15" s="8">
        <f t="shared" si="108"/>
        <v>0</v>
      </c>
      <c r="CD15" s="8">
        <f t="shared" si="109"/>
        <v>0</v>
      </c>
      <c r="CE15" s="8">
        <f t="shared" si="110"/>
        <v>0</v>
      </c>
      <c r="CF15" s="8">
        <f t="shared" si="111"/>
        <v>0</v>
      </c>
      <c r="CG15" s="8">
        <f t="shared" si="112"/>
        <v>0</v>
      </c>
      <c r="CH15" s="8">
        <f t="shared" si="113"/>
        <v>0</v>
      </c>
      <c r="CI15" s="10">
        <f t="shared" si="114"/>
        <v>0</v>
      </c>
      <c r="CJ15" s="10">
        <f t="shared" si="115"/>
        <v>0</v>
      </c>
      <c r="CK15" s="10">
        <f t="shared" si="116"/>
        <v>0</v>
      </c>
      <c r="CL15" s="10">
        <f t="shared" si="117"/>
        <v>0</v>
      </c>
      <c r="CM15" s="10">
        <f t="shared" si="118"/>
        <v>0</v>
      </c>
      <c r="CN15" s="10">
        <f t="shared" si="119"/>
        <v>0</v>
      </c>
      <c r="CO15" s="10">
        <f t="shared" si="120"/>
        <v>0</v>
      </c>
      <c r="CP15" s="11">
        <f t="shared" si="121"/>
        <v>0</v>
      </c>
      <c r="CQ15" s="11">
        <f t="shared" si="122"/>
        <v>0</v>
      </c>
      <c r="CR15" s="11">
        <f t="shared" si="123"/>
        <v>0</v>
      </c>
      <c r="CS15" s="11">
        <f t="shared" si="124"/>
        <v>0</v>
      </c>
      <c r="CT15" s="11">
        <f t="shared" si="125"/>
        <v>0</v>
      </c>
      <c r="CU15" s="11">
        <f t="shared" si="126"/>
        <v>0</v>
      </c>
      <c r="CV15" s="11">
        <f t="shared" si="127"/>
        <v>0</v>
      </c>
      <c r="CW15" s="1">
        <f t="shared" si="129"/>
        <v>2</v>
      </c>
    </row>
    <row r="16" spans="1:101" x14ac:dyDescent="0.45">
      <c r="A16" s="56">
        <f>+Standings!W15</f>
        <v>13</v>
      </c>
      <c r="B16" s="56" t="str">
        <f t="shared" si="130"/>
        <v>BB-JK-13</v>
      </c>
      <c r="C16" s="56">
        <f>+Standings!V15</f>
        <v>3</v>
      </c>
      <c r="D16" s="57">
        <f t="shared" si="43"/>
        <v>45849</v>
      </c>
      <c r="E16" s="58">
        <f>+E15</f>
        <v>45849</v>
      </c>
      <c r="F16" s="59">
        <v>0.75</v>
      </c>
      <c r="G16" s="59"/>
      <c r="H16" s="56" t="str">
        <f>+Standings!AA15</f>
        <v>Lower Perk (Silbert)</v>
      </c>
      <c r="I16" s="56">
        <v>9</v>
      </c>
      <c r="J16" s="56" t="s">
        <v>18</v>
      </c>
      <c r="K16" s="56" t="str">
        <f>+Standings!AB15</f>
        <v>GVE (Blatt)</v>
      </c>
      <c r="L16" s="56">
        <v>6</v>
      </c>
      <c r="M16" s="56" t="str">
        <f>VLOOKUP(K16,Standings!$Q$4:$R$15,2,FALSE)</f>
        <v>GV-King Road</v>
      </c>
      <c r="N16" s="56"/>
      <c r="O16" s="56" t="s">
        <v>43</v>
      </c>
      <c r="P16" s="3"/>
      <c r="Q16" s="9">
        <f t="shared" si="44"/>
        <v>0</v>
      </c>
      <c r="R16" s="9">
        <f t="shared" si="45"/>
        <v>0</v>
      </c>
      <c r="S16" s="9">
        <f t="shared" si="46"/>
        <v>0</v>
      </c>
      <c r="T16" s="9">
        <f t="shared" si="47"/>
        <v>0</v>
      </c>
      <c r="U16" s="9">
        <f t="shared" si="48"/>
        <v>0</v>
      </c>
      <c r="V16" s="9">
        <f t="shared" si="49"/>
        <v>0</v>
      </c>
      <c r="W16" s="9">
        <f t="shared" si="50"/>
        <v>0</v>
      </c>
      <c r="X16" s="8">
        <f t="shared" si="51"/>
        <v>1</v>
      </c>
      <c r="Y16" s="8">
        <f t="shared" si="52"/>
        <v>0</v>
      </c>
      <c r="Z16" s="8">
        <f t="shared" si="53"/>
        <v>1</v>
      </c>
      <c r="AA16" s="8">
        <f t="shared" si="54"/>
        <v>1</v>
      </c>
      <c r="AB16" s="8">
        <f t="shared" si="55"/>
        <v>0</v>
      </c>
      <c r="AC16" s="8">
        <f t="shared" si="56"/>
        <v>0</v>
      </c>
      <c r="AD16" s="8">
        <f t="shared" si="57"/>
        <v>6</v>
      </c>
      <c r="AE16" s="10">
        <f t="shared" si="58"/>
        <v>1</v>
      </c>
      <c r="AF16" s="10">
        <f t="shared" si="59"/>
        <v>1</v>
      </c>
      <c r="AG16" s="10">
        <f t="shared" si="60"/>
        <v>0</v>
      </c>
      <c r="AH16" s="10">
        <f t="shared" si="61"/>
        <v>0</v>
      </c>
      <c r="AI16" s="10">
        <f t="shared" si="62"/>
        <v>1</v>
      </c>
      <c r="AJ16" s="10">
        <f t="shared" si="63"/>
        <v>0</v>
      </c>
      <c r="AK16" s="10">
        <f t="shared" si="64"/>
        <v>9</v>
      </c>
      <c r="AL16" s="11">
        <f t="shared" si="65"/>
        <v>0</v>
      </c>
      <c r="AM16" s="11">
        <f t="shared" si="66"/>
        <v>0</v>
      </c>
      <c r="AN16" s="11">
        <f t="shared" si="67"/>
        <v>0</v>
      </c>
      <c r="AO16" s="11">
        <f t="shared" si="68"/>
        <v>0</v>
      </c>
      <c r="AP16" s="11">
        <f t="shared" si="69"/>
        <v>0</v>
      </c>
      <c r="AQ16" s="11">
        <f t="shared" si="70"/>
        <v>0</v>
      </c>
      <c r="AR16" s="11">
        <f t="shared" si="71"/>
        <v>0</v>
      </c>
      <c r="AS16" s="9">
        <f t="shared" si="72"/>
        <v>0</v>
      </c>
      <c r="AT16" s="9">
        <f t="shared" si="73"/>
        <v>0</v>
      </c>
      <c r="AU16" s="9">
        <f t="shared" si="74"/>
        <v>0</v>
      </c>
      <c r="AV16" s="9">
        <f t="shared" si="75"/>
        <v>0</v>
      </c>
      <c r="AW16" s="9">
        <f t="shared" si="76"/>
        <v>0</v>
      </c>
      <c r="AX16" s="9">
        <f t="shared" si="77"/>
        <v>0</v>
      </c>
      <c r="AY16" s="9">
        <f t="shared" si="78"/>
        <v>0</v>
      </c>
      <c r="AZ16" s="8">
        <f t="shared" si="79"/>
        <v>0</v>
      </c>
      <c r="BA16" s="8">
        <f t="shared" si="80"/>
        <v>0</v>
      </c>
      <c r="BB16" s="8">
        <f t="shared" si="81"/>
        <v>0</v>
      </c>
      <c r="BC16" s="8">
        <f t="shared" si="82"/>
        <v>0</v>
      </c>
      <c r="BD16" s="8">
        <f t="shared" si="83"/>
        <v>0</v>
      </c>
      <c r="BE16" s="8">
        <f t="shared" si="84"/>
        <v>0</v>
      </c>
      <c r="BF16" s="8">
        <f t="shared" si="85"/>
        <v>0</v>
      </c>
      <c r="BG16" s="10">
        <f t="shared" si="86"/>
        <v>0</v>
      </c>
      <c r="BH16" s="10">
        <f t="shared" si="87"/>
        <v>0</v>
      </c>
      <c r="BI16" s="10">
        <f t="shared" si="88"/>
        <v>0</v>
      </c>
      <c r="BJ16" s="10">
        <f t="shared" si="89"/>
        <v>0</v>
      </c>
      <c r="BK16" s="10">
        <f t="shared" si="90"/>
        <v>0</v>
      </c>
      <c r="BL16" s="10">
        <f t="shared" si="91"/>
        <v>0</v>
      </c>
      <c r="BM16" s="10">
        <f t="shared" si="92"/>
        <v>0</v>
      </c>
      <c r="BN16" s="11">
        <f t="shared" si="93"/>
        <v>0</v>
      </c>
      <c r="BO16" s="11">
        <f t="shared" si="94"/>
        <v>0</v>
      </c>
      <c r="BP16" s="11">
        <f t="shared" si="95"/>
        <v>0</v>
      </c>
      <c r="BQ16" s="11">
        <f t="shared" si="96"/>
        <v>0</v>
      </c>
      <c r="BR16" s="11">
        <f t="shared" si="97"/>
        <v>0</v>
      </c>
      <c r="BS16" s="11">
        <f t="shared" si="98"/>
        <v>0</v>
      </c>
      <c r="BT16" s="11">
        <f t="shared" si="99"/>
        <v>0</v>
      </c>
      <c r="BU16" s="9">
        <f t="shared" si="100"/>
        <v>0</v>
      </c>
      <c r="BV16" s="9">
        <f t="shared" si="101"/>
        <v>0</v>
      </c>
      <c r="BW16" s="9">
        <f t="shared" si="102"/>
        <v>0</v>
      </c>
      <c r="BX16" s="9">
        <f t="shared" si="103"/>
        <v>0</v>
      </c>
      <c r="BY16" s="9">
        <f t="shared" si="104"/>
        <v>0</v>
      </c>
      <c r="BZ16" s="9">
        <f t="shared" si="105"/>
        <v>0</v>
      </c>
      <c r="CA16" s="9">
        <f t="shared" si="106"/>
        <v>0</v>
      </c>
      <c r="CB16" s="8">
        <f t="shared" si="107"/>
        <v>0</v>
      </c>
      <c r="CC16" s="8">
        <f t="shared" si="108"/>
        <v>0</v>
      </c>
      <c r="CD16" s="8">
        <f t="shared" si="109"/>
        <v>0</v>
      </c>
      <c r="CE16" s="8">
        <f t="shared" si="110"/>
        <v>0</v>
      </c>
      <c r="CF16" s="8">
        <f t="shared" si="111"/>
        <v>0</v>
      </c>
      <c r="CG16" s="8">
        <f t="shared" si="112"/>
        <v>0</v>
      </c>
      <c r="CH16" s="8">
        <f t="shared" si="113"/>
        <v>0</v>
      </c>
      <c r="CI16" s="10">
        <f t="shared" si="114"/>
        <v>0</v>
      </c>
      <c r="CJ16" s="10">
        <f t="shared" si="115"/>
        <v>0</v>
      </c>
      <c r="CK16" s="10">
        <f t="shared" si="116"/>
        <v>0</v>
      </c>
      <c r="CL16" s="10">
        <f t="shared" si="117"/>
        <v>0</v>
      </c>
      <c r="CM16" s="10">
        <f t="shared" si="118"/>
        <v>0</v>
      </c>
      <c r="CN16" s="10">
        <f t="shared" si="119"/>
        <v>0</v>
      </c>
      <c r="CO16" s="10">
        <f t="shared" si="120"/>
        <v>0</v>
      </c>
      <c r="CP16" s="11">
        <f t="shared" si="121"/>
        <v>0</v>
      </c>
      <c r="CQ16" s="11">
        <f t="shared" si="122"/>
        <v>0</v>
      </c>
      <c r="CR16" s="11">
        <f t="shared" si="123"/>
        <v>0</v>
      </c>
      <c r="CS16" s="11">
        <f t="shared" si="124"/>
        <v>0</v>
      </c>
      <c r="CT16" s="11">
        <f t="shared" si="125"/>
        <v>0</v>
      </c>
      <c r="CU16" s="11">
        <f t="shared" si="126"/>
        <v>0</v>
      </c>
      <c r="CV16" s="11">
        <f t="shared" si="127"/>
        <v>0</v>
      </c>
      <c r="CW16" s="1">
        <f t="shared" si="129"/>
        <v>2</v>
      </c>
    </row>
    <row r="17" spans="1:101" x14ac:dyDescent="0.45">
      <c r="A17" s="56">
        <f>+Standings!W16</f>
        <v>14</v>
      </c>
      <c r="B17" s="56" t="str">
        <f t="shared" si="130"/>
        <v>BB-JK-14</v>
      </c>
      <c r="C17" s="56">
        <f>+Standings!V16</f>
        <v>3</v>
      </c>
      <c r="D17" s="57">
        <f t="shared" si="43"/>
        <v>45849</v>
      </c>
      <c r="E17" s="58">
        <f>+E16</f>
        <v>45849</v>
      </c>
      <c r="F17" s="59">
        <v>0.79166666666666663</v>
      </c>
      <c r="G17" s="59"/>
      <c r="H17" s="56" t="str">
        <f>+Standings!AA16</f>
        <v>Chester Valley</v>
      </c>
      <c r="I17" s="56">
        <v>2</v>
      </c>
      <c r="J17" s="56" t="s">
        <v>18</v>
      </c>
      <c r="K17" s="56" t="str">
        <f>+Standings!AB16</f>
        <v>Upper Prov (Hijosh)</v>
      </c>
      <c r="L17" s="56">
        <v>3</v>
      </c>
      <c r="M17" s="56" t="str">
        <f>VLOOKUP(K17,Standings!$Q$4:$R$15,2,FALSE)</f>
        <v>UP-MacFarlan Park</v>
      </c>
      <c r="N17" s="56"/>
      <c r="O17" s="56" t="s">
        <v>43</v>
      </c>
      <c r="P17" s="3"/>
      <c r="Q17" s="9">
        <f t="shared" si="44"/>
        <v>1</v>
      </c>
      <c r="R17" s="9">
        <f t="shared" si="45"/>
        <v>0</v>
      </c>
      <c r="S17" s="9">
        <f t="shared" si="46"/>
        <v>1</v>
      </c>
      <c r="T17" s="9">
        <f t="shared" si="47"/>
        <v>0</v>
      </c>
      <c r="U17" s="9">
        <f t="shared" si="48"/>
        <v>1</v>
      </c>
      <c r="V17" s="9">
        <f t="shared" si="49"/>
        <v>0</v>
      </c>
      <c r="W17" s="9">
        <f t="shared" si="50"/>
        <v>3</v>
      </c>
      <c r="X17" s="8">
        <f t="shared" si="51"/>
        <v>0</v>
      </c>
      <c r="Y17" s="8">
        <f t="shared" si="52"/>
        <v>0</v>
      </c>
      <c r="Z17" s="8">
        <f t="shared" si="53"/>
        <v>0</v>
      </c>
      <c r="AA17" s="8">
        <f t="shared" si="54"/>
        <v>0</v>
      </c>
      <c r="AB17" s="8">
        <f t="shared" si="55"/>
        <v>0</v>
      </c>
      <c r="AC17" s="8">
        <f t="shared" si="56"/>
        <v>0</v>
      </c>
      <c r="AD17" s="8">
        <f t="shared" si="57"/>
        <v>0</v>
      </c>
      <c r="AE17" s="10">
        <f t="shared" si="58"/>
        <v>0</v>
      </c>
      <c r="AF17" s="10">
        <f t="shared" si="59"/>
        <v>0</v>
      </c>
      <c r="AG17" s="10">
        <f t="shared" si="60"/>
        <v>0</v>
      </c>
      <c r="AH17" s="10">
        <f t="shared" si="61"/>
        <v>0</v>
      </c>
      <c r="AI17" s="10">
        <f t="shared" si="62"/>
        <v>0</v>
      </c>
      <c r="AJ17" s="10">
        <f t="shared" si="63"/>
        <v>0</v>
      </c>
      <c r="AK17" s="10">
        <f t="shared" si="64"/>
        <v>0</v>
      </c>
      <c r="AL17" s="11">
        <f t="shared" si="65"/>
        <v>0</v>
      </c>
      <c r="AM17" s="11">
        <f t="shared" si="66"/>
        <v>0</v>
      </c>
      <c r="AN17" s="11">
        <f t="shared" si="67"/>
        <v>0</v>
      </c>
      <c r="AO17" s="11">
        <f t="shared" si="68"/>
        <v>0</v>
      </c>
      <c r="AP17" s="11">
        <f t="shared" si="69"/>
        <v>0</v>
      </c>
      <c r="AQ17" s="11">
        <f t="shared" si="70"/>
        <v>0</v>
      </c>
      <c r="AR17" s="11">
        <f t="shared" si="71"/>
        <v>0</v>
      </c>
      <c r="AS17" s="9">
        <f t="shared" si="72"/>
        <v>1</v>
      </c>
      <c r="AT17" s="9">
        <f t="shared" si="73"/>
        <v>1</v>
      </c>
      <c r="AU17" s="9">
        <f t="shared" si="74"/>
        <v>0</v>
      </c>
      <c r="AV17" s="9">
        <f t="shared" si="75"/>
        <v>1</v>
      </c>
      <c r="AW17" s="9">
        <f t="shared" si="76"/>
        <v>0</v>
      </c>
      <c r="AX17" s="9">
        <f t="shared" si="77"/>
        <v>0</v>
      </c>
      <c r="AY17" s="9">
        <f t="shared" si="78"/>
        <v>2</v>
      </c>
      <c r="AZ17" s="8">
        <f t="shared" si="79"/>
        <v>0</v>
      </c>
      <c r="BA17" s="8">
        <f t="shared" si="80"/>
        <v>0</v>
      </c>
      <c r="BB17" s="8">
        <f t="shared" si="81"/>
        <v>0</v>
      </c>
      <c r="BC17" s="8">
        <f t="shared" si="82"/>
        <v>0</v>
      </c>
      <c r="BD17" s="8">
        <f t="shared" si="83"/>
        <v>0</v>
      </c>
      <c r="BE17" s="8">
        <f t="shared" si="84"/>
        <v>0</v>
      </c>
      <c r="BF17" s="8">
        <f t="shared" si="85"/>
        <v>0</v>
      </c>
      <c r="BG17" s="10">
        <f t="shared" si="86"/>
        <v>0</v>
      </c>
      <c r="BH17" s="10">
        <f t="shared" si="87"/>
        <v>0</v>
      </c>
      <c r="BI17" s="10">
        <f t="shared" si="88"/>
        <v>0</v>
      </c>
      <c r="BJ17" s="10">
        <f t="shared" si="89"/>
        <v>0</v>
      </c>
      <c r="BK17" s="10">
        <f t="shared" si="90"/>
        <v>0</v>
      </c>
      <c r="BL17" s="10">
        <f t="shared" si="91"/>
        <v>0</v>
      </c>
      <c r="BM17" s="10">
        <f t="shared" si="92"/>
        <v>0</v>
      </c>
      <c r="BN17" s="11">
        <f t="shared" si="93"/>
        <v>0</v>
      </c>
      <c r="BO17" s="11">
        <f t="shared" si="94"/>
        <v>0</v>
      </c>
      <c r="BP17" s="11">
        <f t="shared" si="95"/>
        <v>0</v>
      </c>
      <c r="BQ17" s="11">
        <f t="shared" si="96"/>
        <v>0</v>
      </c>
      <c r="BR17" s="11">
        <f t="shared" si="97"/>
        <v>0</v>
      </c>
      <c r="BS17" s="11">
        <f t="shared" si="98"/>
        <v>0</v>
      </c>
      <c r="BT17" s="11">
        <f t="shared" si="99"/>
        <v>0</v>
      </c>
      <c r="BU17" s="9">
        <f t="shared" si="100"/>
        <v>0</v>
      </c>
      <c r="BV17" s="9">
        <f t="shared" si="101"/>
        <v>0</v>
      </c>
      <c r="BW17" s="9">
        <f t="shared" si="102"/>
        <v>0</v>
      </c>
      <c r="BX17" s="9">
        <f t="shared" si="103"/>
        <v>0</v>
      </c>
      <c r="BY17" s="9">
        <f t="shared" si="104"/>
        <v>0</v>
      </c>
      <c r="BZ17" s="9">
        <f t="shared" si="105"/>
        <v>0</v>
      </c>
      <c r="CA17" s="9">
        <f t="shared" si="106"/>
        <v>0</v>
      </c>
      <c r="CB17" s="8">
        <f t="shared" si="107"/>
        <v>0</v>
      </c>
      <c r="CC17" s="8">
        <f t="shared" si="108"/>
        <v>0</v>
      </c>
      <c r="CD17" s="8">
        <f t="shared" si="109"/>
        <v>0</v>
      </c>
      <c r="CE17" s="8">
        <f t="shared" si="110"/>
        <v>0</v>
      </c>
      <c r="CF17" s="8">
        <f t="shared" si="111"/>
        <v>0</v>
      </c>
      <c r="CG17" s="8">
        <f t="shared" si="112"/>
        <v>0</v>
      </c>
      <c r="CH17" s="8">
        <f t="shared" si="113"/>
        <v>0</v>
      </c>
      <c r="CI17" s="10">
        <f t="shared" si="114"/>
        <v>0</v>
      </c>
      <c r="CJ17" s="10">
        <f t="shared" si="115"/>
        <v>0</v>
      </c>
      <c r="CK17" s="10">
        <f t="shared" si="116"/>
        <v>0</v>
      </c>
      <c r="CL17" s="10">
        <f t="shared" si="117"/>
        <v>0</v>
      </c>
      <c r="CM17" s="10">
        <f t="shared" si="118"/>
        <v>0</v>
      </c>
      <c r="CN17" s="10">
        <f t="shared" si="119"/>
        <v>0</v>
      </c>
      <c r="CO17" s="10">
        <f t="shared" si="120"/>
        <v>0</v>
      </c>
      <c r="CP17" s="11">
        <f t="shared" si="121"/>
        <v>0</v>
      </c>
      <c r="CQ17" s="11">
        <f t="shared" si="122"/>
        <v>0</v>
      </c>
      <c r="CR17" s="11">
        <f t="shared" si="123"/>
        <v>0</v>
      </c>
      <c r="CS17" s="11">
        <f t="shared" si="124"/>
        <v>0</v>
      </c>
      <c r="CT17" s="11">
        <f t="shared" si="125"/>
        <v>0</v>
      </c>
      <c r="CU17" s="11">
        <f t="shared" si="126"/>
        <v>0</v>
      </c>
      <c r="CV17" s="11">
        <f t="shared" si="127"/>
        <v>0</v>
      </c>
      <c r="CW17" s="1">
        <f t="shared" si="129"/>
        <v>2</v>
      </c>
    </row>
    <row r="18" spans="1:101" x14ac:dyDescent="0.45">
      <c r="A18" s="56">
        <f>+Standings!W17</f>
        <v>15</v>
      </c>
      <c r="B18" s="56" t="str">
        <f t="shared" si="130"/>
        <v>BB-JK-15</v>
      </c>
      <c r="C18" s="56">
        <f>+Standings!V17</f>
        <v>3</v>
      </c>
      <c r="D18" s="57">
        <f t="shared" si="43"/>
        <v>45849</v>
      </c>
      <c r="E18" s="58">
        <f>+E17</f>
        <v>45849</v>
      </c>
      <c r="F18" s="59">
        <v>0.75</v>
      </c>
      <c r="G18" s="59"/>
      <c r="H18" s="56" t="str">
        <f>+Standings!AA17</f>
        <v>GVE (Bennett)</v>
      </c>
      <c r="I18" s="56">
        <v>6</v>
      </c>
      <c r="J18" s="56" t="s">
        <v>18</v>
      </c>
      <c r="K18" s="56" t="str">
        <f>+Standings!AB17</f>
        <v>GVE (Bender)</v>
      </c>
      <c r="L18" s="56">
        <v>16</v>
      </c>
      <c r="M18" s="56" t="s">
        <v>55</v>
      </c>
      <c r="N18" s="56"/>
      <c r="O18" s="56" t="s">
        <v>43</v>
      </c>
      <c r="P18" s="3"/>
      <c r="Q18" s="9">
        <f t="shared" si="44"/>
        <v>0</v>
      </c>
      <c r="R18" s="9">
        <f t="shared" si="45"/>
        <v>0</v>
      </c>
      <c r="S18" s="9">
        <f t="shared" si="46"/>
        <v>0</v>
      </c>
      <c r="T18" s="9">
        <f t="shared" si="47"/>
        <v>0</v>
      </c>
      <c r="U18" s="9">
        <f t="shared" si="48"/>
        <v>0</v>
      </c>
      <c r="V18" s="9">
        <f t="shared" si="49"/>
        <v>0</v>
      </c>
      <c r="W18" s="9">
        <f t="shared" si="50"/>
        <v>0</v>
      </c>
      <c r="X18" s="8">
        <f t="shared" si="51"/>
        <v>0</v>
      </c>
      <c r="Y18" s="8">
        <f t="shared" si="52"/>
        <v>0</v>
      </c>
      <c r="Z18" s="8">
        <f t="shared" si="53"/>
        <v>0</v>
      </c>
      <c r="AA18" s="8">
        <f t="shared" si="54"/>
        <v>0</v>
      </c>
      <c r="AB18" s="8">
        <f t="shared" si="55"/>
        <v>0</v>
      </c>
      <c r="AC18" s="8">
        <f t="shared" si="56"/>
        <v>0</v>
      </c>
      <c r="AD18" s="8">
        <f t="shared" si="57"/>
        <v>0</v>
      </c>
      <c r="AE18" s="10">
        <f t="shared" si="58"/>
        <v>0</v>
      </c>
      <c r="AF18" s="10">
        <f t="shared" si="59"/>
        <v>0</v>
      </c>
      <c r="AG18" s="10">
        <f t="shared" si="60"/>
        <v>0</v>
      </c>
      <c r="AH18" s="10">
        <f t="shared" si="61"/>
        <v>0</v>
      </c>
      <c r="AI18" s="10">
        <f t="shared" si="62"/>
        <v>0</v>
      </c>
      <c r="AJ18" s="10">
        <f t="shared" si="63"/>
        <v>0</v>
      </c>
      <c r="AK18" s="10">
        <f t="shared" si="64"/>
        <v>0</v>
      </c>
      <c r="AL18" s="11">
        <f t="shared" si="65"/>
        <v>0</v>
      </c>
      <c r="AM18" s="11">
        <f t="shared" si="66"/>
        <v>0</v>
      </c>
      <c r="AN18" s="11">
        <f t="shared" si="67"/>
        <v>0</v>
      </c>
      <c r="AO18" s="11">
        <f t="shared" si="68"/>
        <v>0</v>
      </c>
      <c r="AP18" s="11">
        <f t="shared" si="69"/>
        <v>0</v>
      </c>
      <c r="AQ18" s="11">
        <f t="shared" si="70"/>
        <v>0</v>
      </c>
      <c r="AR18" s="11">
        <f t="shared" si="71"/>
        <v>0</v>
      </c>
      <c r="AS18" s="9">
        <f t="shared" si="72"/>
        <v>0</v>
      </c>
      <c r="AT18" s="9">
        <f t="shared" si="73"/>
        <v>0</v>
      </c>
      <c r="AU18" s="9">
        <f t="shared" si="74"/>
        <v>0</v>
      </c>
      <c r="AV18" s="9">
        <f t="shared" si="75"/>
        <v>0</v>
      </c>
      <c r="AW18" s="9">
        <f t="shared" si="76"/>
        <v>0</v>
      </c>
      <c r="AX18" s="9">
        <f t="shared" si="77"/>
        <v>0</v>
      </c>
      <c r="AY18" s="9">
        <f t="shared" si="78"/>
        <v>0</v>
      </c>
      <c r="AZ18" s="8">
        <f t="shared" si="79"/>
        <v>0</v>
      </c>
      <c r="BA18" s="8">
        <f t="shared" si="80"/>
        <v>0</v>
      </c>
      <c r="BB18" s="8">
        <f t="shared" si="81"/>
        <v>0</v>
      </c>
      <c r="BC18" s="8">
        <f t="shared" si="82"/>
        <v>0</v>
      </c>
      <c r="BD18" s="8">
        <f t="shared" si="83"/>
        <v>0</v>
      </c>
      <c r="BE18" s="8">
        <f t="shared" si="84"/>
        <v>0</v>
      </c>
      <c r="BF18" s="8">
        <f t="shared" si="85"/>
        <v>0</v>
      </c>
      <c r="BG18" s="10">
        <f t="shared" si="86"/>
        <v>0</v>
      </c>
      <c r="BH18" s="10">
        <f t="shared" si="87"/>
        <v>0</v>
      </c>
      <c r="BI18" s="10">
        <f t="shared" si="88"/>
        <v>0</v>
      </c>
      <c r="BJ18" s="10">
        <f t="shared" si="89"/>
        <v>0</v>
      </c>
      <c r="BK18" s="10">
        <f t="shared" si="90"/>
        <v>0</v>
      </c>
      <c r="BL18" s="10">
        <f t="shared" si="91"/>
        <v>0</v>
      </c>
      <c r="BM18" s="10">
        <f t="shared" si="92"/>
        <v>0</v>
      </c>
      <c r="BN18" s="11">
        <f t="shared" si="93"/>
        <v>1</v>
      </c>
      <c r="BO18" s="11">
        <f t="shared" si="94"/>
        <v>1</v>
      </c>
      <c r="BP18" s="11">
        <f t="shared" si="95"/>
        <v>0</v>
      </c>
      <c r="BQ18" s="11">
        <f t="shared" si="96"/>
        <v>1</v>
      </c>
      <c r="BR18" s="11">
        <f t="shared" si="97"/>
        <v>0</v>
      </c>
      <c r="BS18" s="11">
        <f t="shared" si="98"/>
        <v>0</v>
      </c>
      <c r="BT18" s="11">
        <f t="shared" si="99"/>
        <v>6</v>
      </c>
      <c r="BU18" s="9">
        <f t="shared" si="100"/>
        <v>1</v>
      </c>
      <c r="BV18" s="9">
        <f t="shared" si="101"/>
        <v>0</v>
      </c>
      <c r="BW18" s="9">
        <f t="shared" si="102"/>
        <v>1</v>
      </c>
      <c r="BX18" s="9">
        <f t="shared" si="103"/>
        <v>0</v>
      </c>
      <c r="BY18" s="9">
        <f t="shared" si="104"/>
        <v>1</v>
      </c>
      <c r="BZ18" s="9">
        <f t="shared" si="105"/>
        <v>0</v>
      </c>
      <c r="CA18" s="9">
        <f t="shared" si="106"/>
        <v>16</v>
      </c>
      <c r="CB18" s="8">
        <f t="shared" si="107"/>
        <v>0</v>
      </c>
      <c r="CC18" s="8">
        <f t="shared" si="108"/>
        <v>0</v>
      </c>
      <c r="CD18" s="8">
        <f t="shared" si="109"/>
        <v>0</v>
      </c>
      <c r="CE18" s="8">
        <f t="shared" si="110"/>
        <v>0</v>
      </c>
      <c r="CF18" s="8">
        <f t="shared" si="111"/>
        <v>0</v>
      </c>
      <c r="CG18" s="8">
        <f t="shared" si="112"/>
        <v>0</v>
      </c>
      <c r="CH18" s="8">
        <f t="shared" si="113"/>
        <v>0</v>
      </c>
      <c r="CI18" s="10">
        <f t="shared" si="114"/>
        <v>0</v>
      </c>
      <c r="CJ18" s="10">
        <f t="shared" si="115"/>
        <v>0</v>
      </c>
      <c r="CK18" s="10">
        <f t="shared" si="116"/>
        <v>0</v>
      </c>
      <c r="CL18" s="10">
        <f t="shared" si="117"/>
        <v>0</v>
      </c>
      <c r="CM18" s="10">
        <f t="shared" si="118"/>
        <v>0</v>
      </c>
      <c r="CN18" s="10">
        <f t="shared" si="119"/>
        <v>0</v>
      </c>
      <c r="CO18" s="10">
        <f t="shared" si="120"/>
        <v>0</v>
      </c>
      <c r="CP18" s="11">
        <f t="shared" si="121"/>
        <v>0</v>
      </c>
      <c r="CQ18" s="11">
        <f t="shared" si="122"/>
        <v>0</v>
      </c>
      <c r="CR18" s="11">
        <f t="shared" si="123"/>
        <v>0</v>
      </c>
      <c r="CS18" s="11">
        <f t="shared" si="124"/>
        <v>0</v>
      </c>
      <c r="CT18" s="11">
        <f t="shared" si="125"/>
        <v>0</v>
      </c>
      <c r="CU18" s="11">
        <f t="shared" si="126"/>
        <v>0</v>
      </c>
      <c r="CV18" s="11">
        <f t="shared" si="127"/>
        <v>0</v>
      </c>
      <c r="CW18" s="1">
        <f t="shared" si="129"/>
        <v>2</v>
      </c>
    </row>
    <row r="19" spans="1:101" x14ac:dyDescent="0.45">
      <c r="A19" s="56">
        <f>+Standings!W18</f>
        <v>16</v>
      </c>
      <c r="B19" s="56" t="str">
        <f t="shared" si="130"/>
        <v>BB-JK-16</v>
      </c>
      <c r="C19" s="56">
        <f>+Standings!V18</f>
        <v>3</v>
      </c>
      <c r="D19" s="57">
        <f t="shared" ref="D19:D20" si="131">+E19</f>
        <v>45849</v>
      </c>
      <c r="E19" s="58">
        <f t="shared" ref="E19" si="132">+E18</f>
        <v>45849</v>
      </c>
      <c r="F19" s="59">
        <v>0.75</v>
      </c>
      <c r="G19" s="59"/>
      <c r="H19" s="56" t="str">
        <f>+Standings!AA18</f>
        <v>Berwyn-Paoli</v>
      </c>
      <c r="I19" s="56">
        <v>3</v>
      </c>
      <c r="J19" s="56" t="s">
        <v>18</v>
      </c>
      <c r="K19" s="56" t="str">
        <f>+Standings!AB18</f>
        <v>Lower Merion</v>
      </c>
      <c r="L19" s="56">
        <v>5</v>
      </c>
      <c r="M19" s="56" t="str">
        <f>VLOOKUP(K19,Standings!$Q$4:$R$15,2,FALSE)</f>
        <v>LM-Ashburn Field</v>
      </c>
      <c r="N19" s="56"/>
      <c r="O19" s="56" t="s">
        <v>43</v>
      </c>
      <c r="P19" s="3"/>
      <c r="Q19" s="9">
        <f t="shared" ref="Q19:Q20" si="133">IF(OR($H19=Q$1,$K19=Q$1),1,0)</f>
        <v>0</v>
      </c>
      <c r="R19" s="9">
        <f t="shared" ref="R19:R20" si="134">IF(AND(Q19=1,$K19=Q$1),1,0)</f>
        <v>0</v>
      </c>
      <c r="S19" s="9">
        <f t="shared" ref="S19:S20" si="135">IF(AND(Q19=1,$H19=Q$1),1,0)</f>
        <v>0</v>
      </c>
      <c r="T19" s="9">
        <f t="shared" ref="T19:T20" si="136">IF(OR(AND($H19=Q$1,$I19&gt;$L19),AND($K19=Q$1,$I19&lt;$L19)),1,0)</f>
        <v>0</v>
      </c>
      <c r="U19" s="9">
        <f t="shared" ref="U19:U20" si="137">IF(OR(AND($H19=Q$1,$I19&lt;$L19),AND($K19=Q$1,$I19&gt;$L19)),1,0)</f>
        <v>0</v>
      </c>
      <c r="V19" s="9">
        <f t="shared" ref="V19:V20" si="138">IF(AND(Q19=1,$I19+$L19&gt;0),1-SUM(T19:U19),0)</f>
        <v>0</v>
      </c>
      <c r="W19" s="9">
        <f t="shared" ref="W19:W20" si="139">IF(Q19=1,IF($H19=Q$1,$L19,$I19),0)</f>
        <v>0</v>
      </c>
      <c r="X19" s="8">
        <f t="shared" ref="X19:X20" si="140">IF(OR($H19=X$1,$K19=X$1),1,0)</f>
        <v>0</v>
      </c>
      <c r="Y19" s="8">
        <f t="shared" ref="Y19:Y20" si="141">IF(AND(X19=1,$K19=X$1),1,0)</f>
        <v>0</v>
      </c>
      <c r="Z19" s="8">
        <f t="shared" ref="Z19:Z20" si="142">IF(AND(X19=1,$H19=X$1),1,0)</f>
        <v>0</v>
      </c>
      <c r="AA19" s="8">
        <f t="shared" ref="AA19:AA20" si="143">IF(OR(AND($H19=X$1,$I19&gt;$L19),AND($K19=X$1,$I19&lt;$L19)),1,0)</f>
        <v>0</v>
      </c>
      <c r="AB19" s="8">
        <f t="shared" ref="AB19:AB20" si="144">IF(OR(AND($H19=X$1,$I19&lt;$L19),AND($K19=X$1,$I19&gt;$L19)),1,0)</f>
        <v>0</v>
      </c>
      <c r="AC19" s="8">
        <f t="shared" ref="AC19:AC20" si="145">IF(AND(X19=1,$I19+$L19&gt;0),1-SUM(AA19:AB19),0)</f>
        <v>0</v>
      </c>
      <c r="AD19" s="8">
        <f t="shared" ref="AD19:AD20" si="146">IF(X19=1,IF($H19=X$1,$L19,$I19),0)</f>
        <v>0</v>
      </c>
      <c r="AE19" s="10">
        <f t="shared" ref="AE19:AE20" si="147">IF(OR($H19=AE$1,$K19=AE$1),1,0)</f>
        <v>0</v>
      </c>
      <c r="AF19" s="10">
        <f t="shared" ref="AF19:AF20" si="148">IF(AND(AE19=1,$K19=AE$1),1,0)</f>
        <v>0</v>
      </c>
      <c r="AG19" s="10">
        <f t="shared" ref="AG19:AG20" si="149">IF(AND(AE19=1,$H19=AE$1),1,0)</f>
        <v>0</v>
      </c>
      <c r="AH19" s="10">
        <f t="shared" ref="AH19:AH20" si="150">IF(OR(AND($H19=AE$1,$I19&gt;$L19),AND($K19=AE$1,$I19&lt;$L19)),1,0)</f>
        <v>0</v>
      </c>
      <c r="AI19" s="10">
        <f t="shared" ref="AI19:AI20" si="151">IF(OR(AND($H19=AE$1,$I19&lt;$L19),AND($K19=AE$1,$I19&gt;$L19)),1,0)</f>
        <v>0</v>
      </c>
      <c r="AJ19" s="10">
        <f t="shared" ref="AJ19:AJ20" si="152">IF(AND(AE19=1,$I19+$L19&gt;0),1-SUM(AH19:AI19),0)</f>
        <v>0</v>
      </c>
      <c r="AK19" s="10">
        <f t="shared" ref="AK19:AK20" si="153">IF(AE19=1,IF($H19=AE$1,$L19,$I19),0)</f>
        <v>0</v>
      </c>
      <c r="AL19" s="11">
        <f t="shared" ref="AL19:AL20" si="154">IF(OR($H19=AL$1,$K19=AL$1),1,0)</f>
        <v>0</v>
      </c>
      <c r="AM19" s="11">
        <f t="shared" ref="AM19:AM20" si="155">IF(AND(AL19=1,$K19=AL$1),1,0)</f>
        <v>0</v>
      </c>
      <c r="AN19" s="11">
        <f t="shared" ref="AN19:AN20" si="156">IF(AND(AL19=1,$H19=AL$1),1,0)</f>
        <v>0</v>
      </c>
      <c r="AO19" s="11">
        <f t="shared" ref="AO19:AO20" si="157">IF(OR(AND($H19=AL$1,$I19&gt;$L19),AND($K19=AL$1,$I19&lt;$L19)),1,0)</f>
        <v>0</v>
      </c>
      <c r="AP19" s="11">
        <f t="shared" ref="AP19:AP20" si="158">IF(OR(AND($H19=AL$1,$I19&lt;$L19),AND($K19=AL$1,$I19&gt;$L19)),1,0)</f>
        <v>0</v>
      </c>
      <c r="AQ19" s="11">
        <f t="shared" ref="AQ19:AQ20" si="159">IF(AND(AL19=1,$I19+$L19&gt;0),1-SUM(AO19:AP19),0)</f>
        <v>0</v>
      </c>
      <c r="AR19" s="11">
        <f t="shared" ref="AR19:AR20" si="160">IF(AL19=1,IF($H19=AL$1,$L19,$I19),0)</f>
        <v>0</v>
      </c>
      <c r="AS19" s="9">
        <f t="shared" ref="AS19:AS20" si="161">IF(OR($H19=AS$1,$K19=AS$1),1,0)</f>
        <v>0</v>
      </c>
      <c r="AT19" s="9">
        <f t="shared" ref="AT19:AT20" si="162">IF(AND(AS19=1,$K19=AS$1),1,0)</f>
        <v>0</v>
      </c>
      <c r="AU19" s="9">
        <f t="shared" ref="AU19:AU20" si="163">IF(AND(AS19=1,$H19=AS$1),1,0)</f>
        <v>0</v>
      </c>
      <c r="AV19" s="9">
        <f t="shared" ref="AV19:AV20" si="164">IF(OR(AND($H19=AS$1,$I19&gt;$L19),AND($K19=AS$1,$I19&lt;$L19)),1,0)</f>
        <v>0</v>
      </c>
      <c r="AW19" s="9">
        <f t="shared" ref="AW19:AW20" si="165">IF(OR(AND($H19=AS$1,$I19&lt;$L19),AND($K19=AS$1,$I19&gt;$L19)),1,0)</f>
        <v>0</v>
      </c>
      <c r="AX19" s="9">
        <f t="shared" ref="AX19:AX20" si="166">IF(AND(AS19=1,$I19+$L19&gt;0),1-SUM(AV19:AW19),0)</f>
        <v>0</v>
      </c>
      <c r="AY19" s="9">
        <f t="shared" ref="AY19:AY20" si="167">IF(AS19=1,IF($H19=AS$1,$L19,$I19),0)</f>
        <v>0</v>
      </c>
      <c r="AZ19" s="8">
        <f t="shared" ref="AZ19:AZ20" si="168">IF(OR($H19=AZ$1,$K19=AZ$1),1,0)</f>
        <v>0</v>
      </c>
      <c r="BA19" s="8">
        <f t="shared" ref="BA19:BA20" si="169">IF(AND(AZ19=1,$K19=AZ$1),1,0)</f>
        <v>0</v>
      </c>
      <c r="BB19" s="8">
        <f t="shared" ref="BB19:BB20" si="170">IF(AND(AZ19=1,$H19=AZ$1),1,0)</f>
        <v>0</v>
      </c>
      <c r="BC19" s="8">
        <f t="shared" ref="BC19:BC20" si="171">IF(OR(AND($H19=AZ$1,$I19&gt;$L19),AND($K19=AZ$1,$I19&lt;$L19)),1,0)</f>
        <v>0</v>
      </c>
      <c r="BD19" s="8">
        <f t="shared" ref="BD19:BD20" si="172">IF(OR(AND($H19=AZ$1,$I19&lt;$L19),AND($K19=AZ$1,$I19&gt;$L19)),1,0)</f>
        <v>0</v>
      </c>
      <c r="BE19" s="8">
        <f t="shared" ref="BE19:BE20" si="173">IF(AND(AZ19=1,$I19+$L19&gt;0),1-SUM(BC19:BD19),0)</f>
        <v>0</v>
      </c>
      <c r="BF19" s="8">
        <f t="shared" ref="BF19:BF20" si="174">IF(AZ19=1,IF($H19=AZ$1,$L19,$I19),0)</f>
        <v>0</v>
      </c>
      <c r="BG19" s="10">
        <f t="shared" ref="BG19:BG20" si="175">IF(OR($H19=BG$1,$K19=BG$1),1,0)</f>
        <v>1</v>
      </c>
      <c r="BH19" s="10">
        <f t="shared" ref="BH19:BH20" si="176">IF(AND(BG19=1,$K19=BG$1),1,0)</f>
        <v>0</v>
      </c>
      <c r="BI19" s="10">
        <f t="shared" ref="BI19:BI20" si="177">IF(AND(BG19=1,$H19=BG$1),1,0)</f>
        <v>1</v>
      </c>
      <c r="BJ19" s="10">
        <f t="shared" ref="BJ19:BJ20" si="178">IF(OR(AND($H19=BG$1,$I19&gt;$L19),AND($K19=BG$1,$I19&lt;$L19)),1,0)</f>
        <v>0</v>
      </c>
      <c r="BK19" s="10">
        <f t="shared" ref="BK19:BK20" si="179">IF(OR(AND($H19=BG$1,$I19&lt;$L19),AND($K19=BG$1,$I19&gt;$L19)),1,0)</f>
        <v>1</v>
      </c>
      <c r="BL19" s="10">
        <f t="shared" ref="BL19:BL20" si="180">IF(AND(BG19=1,$I19+$L19&gt;0),1-SUM(BJ19:BK19),0)</f>
        <v>0</v>
      </c>
      <c r="BM19" s="10">
        <f t="shared" ref="BM19:BM20" si="181">IF(BG19=1,IF($H19=BG$1,$L19,$I19),0)</f>
        <v>5</v>
      </c>
      <c r="BN19" s="11">
        <f t="shared" ref="BN19:BN20" si="182">IF(OR($H19=BN$1,$K19=BN$1),1,0)</f>
        <v>0</v>
      </c>
      <c r="BO19" s="11">
        <f t="shared" ref="BO19:BO20" si="183">IF(AND(BN19=1,$K19=BN$1),1,0)</f>
        <v>0</v>
      </c>
      <c r="BP19" s="11">
        <f t="shared" ref="BP19:BP20" si="184">IF(AND(BN19=1,$H19=BN$1),1,0)</f>
        <v>0</v>
      </c>
      <c r="BQ19" s="11">
        <f t="shared" ref="BQ19:BQ20" si="185">IF(OR(AND($H19=BN$1,$I19&gt;$L19),AND($K19=BN$1,$I19&lt;$L19)),1,0)</f>
        <v>0</v>
      </c>
      <c r="BR19" s="11">
        <f t="shared" ref="BR19:BR20" si="186">IF(OR(AND($H19=BN$1,$I19&lt;$L19),AND($K19=BN$1,$I19&gt;$L19)),1,0)</f>
        <v>0</v>
      </c>
      <c r="BS19" s="11">
        <f t="shared" ref="BS19:BS20" si="187">IF(AND(BN19=1,$I19+$L19&gt;0),1-SUM(BQ19:BR19),0)</f>
        <v>0</v>
      </c>
      <c r="BT19" s="11">
        <f t="shared" ref="BT19:BT20" si="188">IF(BN19=1,IF($H19=BN$1,$L19,$I19),0)</f>
        <v>0</v>
      </c>
      <c r="BU19" s="9">
        <f t="shared" ref="BU19:BU20" si="189">IF(OR($H19=BU$1,$K19=BU$1),1,0)</f>
        <v>0</v>
      </c>
      <c r="BV19" s="9">
        <f t="shared" ref="BV19:BV20" si="190">IF(AND(BU19=1,$K19=BU$1),1,0)</f>
        <v>0</v>
      </c>
      <c r="BW19" s="9">
        <f t="shared" ref="BW19:BW20" si="191">IF(AND(BU19=1,$H19=BU$1),1,0)</f>
        <v>0</v>
      </c>
      <c r="BX19" s="9">
        <f t="shared" ref="BX19:BX20" si="192">IF(OR(AND($H19=BU$1,$I19&gt;$L19),AND($K19=BU$1,$I19&lt;$L19)),1,0)</f>
        <v>0</v>
      </c>
      <c r="BY19" s="9">
        <f t="shared" ref="BY19:BY20" si="193">IF(OR(AND($H19=BU$1,$I19&lt;$L19),AND($K19=BU$1,$I19&gt;$L19)),1,0)</f>
        <v>0</v>
      </c>
      <c r="BZ19" s="9">
        <f t="shared" ref="BZ19:BZ20" si="194">IF(AND(BU19=1,$I19+$L19&gt;0),1-SUM(BX19:BY19),0)</f>
        <v>0</v>
      </c>
      <c r="CA19" s="9">
        <f t="shared" ref="CA19:CA20" si="195">IF(BU19=1,IF($H19=BU$1,$L19,$I19),0)</f>
        <v>0</v>
      </c>
      <c r="CB19" s="8">
        <f t="shared" ref="CB19:CB20" si="196">IF(OR($H19=CB$1,$K19=CB$1),1,0)</f>
        <v>1</v>
      </c>
      <c r="CC19" s="8">
        <f t="shared" ref="CC19:CC20" si="197">IF(AND(CB19=1,$K19=CB$1),1,0)</f>
        <v>1</v>
      </c>
      <c r="CD19" s="8">
        <f t="shared" ref="CD19:CD20" si="198">IF(AND(CB19=1,$H19=CB$1),1,0)</f>
        <v>0</v>
      </c>
      <c r="CE19" s="8">
        <f t="shared" ref="CE19:CE20" si="199">IF(OR(AND($H19=CB$1,$I19&gt;$L19),AND($K19=CB$1,$I19&lt;$L19)),1,0)</f>
        <v>1</v>
      </c>
      <c r="CF19" s="8">
        <f t="shared" ref="CF19:CF20" si="200">IF(OR(AND($H19=CB$1,$I19&lt;$L19),AND($K19=CB$1,$I19&gt;$L19)),1,0)</f>
        <v>0</v>
      </c>
      <c r="CG19" s="8">
        <f t="shared" ref="CG19:CG20" si="201">IF(AND(CB19=1,$I19+$L19&gt;0),1-SUM(CE19:CF19),0)</f>
        <v>0</v>
      </c>
      <c r="CH19" s="8">
        <f t="shared" ref="CH19:CH20" si="202">IF(CB19=1,IF($H19=CB$1,$L19,$I19),0)</f>
        <v>3</v>
      </c>
      <c r="CI19" s="10">
        <f t="shared" ref="CI19:CI20" si="203">IF(OR($H19=CI$1,$K19=CI$1),1,0)</f>
        <v>0</v>
      </c>
      <c r="CJ19" s="10">
        <f t="shared" ref="CJ19:CJ20" si="204">IF(AND(CI19=1,$K19=CI$1),1,0)</f>
        <v>0</v>
      </c>
      <c r="CK19" s="10">
        <f t="shared" ref="CK19:CK20" si="205">IF(AND(CI19=1,$H19=CI$1),1,0)</f>
        <v>0</v>
      </c>
      <c r="CL19" s="10">
        <f t="shared" ref="CL19:CL20" si="206">IF(OR(AND($H19=CI$1,$I19&gt;$L19),AND($K19=CI$1,$I19&lt;$L19)),1,0)</f>
        <v>0</v>
      </c>
      <c r="CM19" s="10">
        <f t="shared" ref="CM19:CM20" si="207">IF(OR(AND($H19=CI$1,$I19&lt;$L19),AND($K19=CI$1,$I19&gt;$L19)),1,0)</f>
        <v>0</v>
      </c>
      <c r="CN19" s="10">
        <f t="shared" ref="CN19:CN20" si="208">IF(AND(CI19=1,$I19+$L19&gt;0),1-SUM(CL19:CM19),0)</f>
        <v>0</v>
      </c>
      <c r="CO19" s="10">
        <f t="shared" ref="CO19:CO20" si="209">IF(CI19=1,IF($H19=CI$1,$L19,$I19),0)</f>
        <v>0</v>
      </c>
      <c r="CP19" s="11">
        <f t="shared" ref="CP19:CP20" si="210">IF(OR($H19=CP$1,$K19=CP$1),1,0)</f>
        <v>0</v>
      </c>
      <c r="CQ19" s="11">
        <f t="shared" ref="CQ19:CQ20" si="211">IF(AND(CP19=1,$K19=CP$1),1,0)</f>
        <v>0</v>
      </c>
      <c r="CR19" s="11">
        <f t="shared" ref="CR19:CR20" si="212">IF(AND(CP19=1,$H19=CP$1),1,0)</f>
        <v>0</v>
      </c>
      <c r="CS19" s="11">
        <f t="shared" ref="CS19:CS20" si="213">IF(OR(AND($H19=CP$1,$I19&gt;$L19),AND($K19=CP$1,$I19&lt;$L19)),1,0)</f>
        <v>0</v>
      </c>
      <c r="CT19" s="11">
        <f t="shared" ref="CT19:CT20" si="214">IF(OR(AND($H19=CP$1,$I19&lt;$L19),AND($K19=CP$1,$I19&gt;$L19)),1,0)</f>
        <v>0</v>
      </c>
      <c r="CU19" s="11">
        <f t="shared" ref="CU19:CU20" si="215">IF(AND(CP19=1,$I19+$L19&gt;0),1-SUM(CS19:CT19),0)</f>
        <v>0</v>
      </c>
      <c r="CV19" s="11">
        <f t="shared" ref="CV19:CV20" si="216">IF(CP19=1,IF($H19=CP$1,$L19,$I19),0)</f>
        <v>0</v>
      </c>
      <c r="CW19" s="1">
        <f t="shared" si="129"/>
        <v>2</v>
      </c>
    </row>
    <row r="20" spans="1:101" x14ac:dyDescent="0.45">
      <c r="A20" s="56">
        <f>+Standings!W19</f>
        <v>17</v>
      </c>
      <c r="B20" s="56" t="str">
        <f t="shared" si="130"/>
        <v>BB-JK-17</v>
      </c>
      <c r="C20" s="56">
        <f>+Standings!V19</f>
        <v>3</v>
      </c>
      <c r="D20" s="57">
        <f t="shared" si="131"/>
        <v>45850</v>
      </c>
      <c r="E20" s="58">
        <v>45850</v>
      </c>
      <c r="F20" s="59">
        <v>0.79166666666666663</v>
      </c>
      <c r="G20" s="59"/>
      <c r="H20" s="56" t="str">
        <f>+Standings!AA19</f>
        <v>GVE (Bender)</v>
      </c>
      <c r="I20" s="56">
        <v>10</v>
      </c>
      <c r="J20" s="56" t="s">
        <v>18</v>
      </c>
      <c r="K20" s="56" t="str">
        <f>+Standings!AB19</f>
        <v>Lower Perk (Hazzard)</v>
      </c>
      <c r="L20" s="56">
        <v>16</v>
      </c>
      <c r="M20" s="56" t="str">
        <f>VLOOKUP(K20,Standings!$Q$4:$R$15,2,FALSE)</f>
        <v>LP-Palmer Park</v>
      </c>
      <c r="N20" s="56"/>
      <c r="O20" s="56" t="s">
        <v>43</v>
      </c>
      <c r="P20" s="3"/>
      <c r="Q20" s="9">
        <f t="shared" si="133"/>
        <v>0</v>
      </c>
      <c r="R20" s="9">
        <f t="shared" si="134"/>
        <v>0</v>
      </c>
      <c r="S20" s="9">
        <f t="shared" si="135"/>
        <v>0</v>
      </c>
      <c r="T20" s="9">
        <f t="shared" si="136"/>
        <v>0</v>
      </c>
      <c r="U20" s="9">
        <f t="shared" si="137"/>
        <v>0</v>
      </c>
      <c r="V20" s="9">
        <f t="shared" si="138"/>
        <v>0</v>
      </c>
      <c r="W20" s="9">
        <f t="shared" si="139"/>
        <v>0</v>
      </c>
      <c r="X20" s="8">
        <f t="shared" si="140"/>
        <v>0</v>
      </c>
      <c r="Y20" s="8">
        <f t="shared" si="141"/>
        <v>0</v>
      </c>
      <c r="Z20" s="8">
        <f t="shared" si="142"/>
        <v>0</v>
      </c>
      <c r="AA20" s="8">
        <f t="shared" si="143"/>
        <v>0</v>
      </c>
      <c r="AB20" s="8">
        <f t="shared" si="144"/>
        <v>0</v>
      </c>
      <c r="AC20" s="8">
        <f t="shared" si="145"/>
        <v>0</v>
      </c>
      <c r="AD20" s="8">
        <f t="shared" si="146"/>
        <v>0</v>
      </c>
      <c r="AE20" s="10">
        <f t="shared" si="147"/>
        <v>0</v>
      </c>
      <c r="AF20" s="10">
        <f t="shared" si="148"/>
        <v>0</v>
      </c>
      <c r="AG20" s="10">
        <f t="shared" si="149"/>
        <v>0</v>
      </c>
      <c r="AH20" s="10">
        <f t="shared" si="150"/>
        <v>0</v>
      </c>
      <c r="AI20" s="10">
        <f t="shared" si="151"/>
        <v>0</v>
      </c>
      <c r="AJ20" s="10">
        <f t="shared" si="152"/>
        <v>0</v>
      </c>
      <c r="AK20" s="10">
        <f t="shared" si="153"/>
        <v>0</v>
      </c>
      <c r="AL20" s="11">
        <f t="shared" si="154"/>
        <v>0</v>
      </c>
      <c r="AM20" s="11">
        <f t="shared" si="155"/>
        <v>0</v>
      </c>
      <c r="AN20" s="11">
        <f t="shared" si="156"/>
        <v>0</v>
      </c>
      <c r="AO20" s="11">
        <f t="shared" si="157"/>
        <v>0</v>
      </c>
      <c r="AP20" s="11">
        <f t="shared" si="158"/>
        <v>0</v>
      </c>
      <c r="AQ20" s="11">
        <f t="shared" si="159"/>
        <v>0</v>
      </c>
      <c r="AR20" s="11">
        <f t="shared" si="160"/>
        <v>0</v>
      </c>
      <c r="AS20" s="9">
        <f t="shared" si="161"/>
        <v>0</v>
      </c>
      <c r="AT20" s="9">
        <f t="shared" si="162"/>
        <v>0</v>
      </c>
      <c r="AU20" s="9">
        <f t="shared" si="163"/>
        <v>0</v>
      </c>
      <c r="AV20" s="9">
        <f t="shared" si="164"/>
        <v>0</v>
      </c>
      <c r="AW20" s="9">
        <f t="shared" si="165"/>
        <v>0</v>
      </c>
      <c r="AX20" s="9">
        <f t="shared" si="166"/>
        <v>0</v>
      </c>
      <c r="AY20" s="9">
        <f t="shared" si="167"/>
        <v>0</v>
      </c>
      <c r="AZ20" s="8">
        <f t="shared" si="168"/>
        <v>0</v>
      </c>
      <c r="BA20" s="8">
        <f t="shared" si="169"/>
        <v>0</v>
      </c>
      <c r="BB20" s="8">
        <f t="shared" si="170"/>
        <v>0</v>
      </c>
      <c r="BC20" s="8">
        <f t="shared" si="171"/>
        <v>0</v>
      </c>
      <c r="BD20" s="8">
        <f t="shared" si="172"/>
        <v>0</v>
      </c>
      <c r="BE20" s="8">
        <f t="shared" si="173"/>
        <v>0</v>
      </c>
      <c r="BF20" s="8">
        <f t="shared" si="174"/>
        <v>0</v>
      </c>
      <c r="BG20" s="10">
        <f t="shared" si="175"/>
        <v>0</v>
      </c>
      <c r="BH20" s="10">
        <f t="shared" si="176"/>
        <v>0</v>
      </c>
      <c r="BI20" s="10">
        <f t="shared" si="177"/>
        <v>0</v>
      </c>
      <c r="BJ20" s="10">
        <f t="shared" si="178"/>
        <v>0</v>
      </c>
      <c r="BK20" s="10">
        <f t="shared" si="179"/>
        <v>0</v>
      </c>
      <c r="BL20" s="10">
        <f t="shared" si="180"/>
        <v>0</v>
      </c>
      <c r="BM20" s="10">
        <f t="shared" si="181"/>
        <v>0</v>
      </c>
      <c r="BN20" s="11">
        <f t="shared" si="182"/>
        <v>1</v>
      </c>
      <c r="BO20" s="11">
        <f t="shared" si="183"/>
        <v>0</v>
      </c>
      <c r="BP20" s="11">
        <f t="shared" si="184"/>
        <v>1</v>
      </c>
      <c r="BQ20" s="11">
        <f t="shared" si="185"/>
        <v>0</v>
      </c>
      <c r="BR20" s="11">
        <f t="shared" si="186"/>
        <v>1</v>
      </c>
      <c r="BS20" s="11">
        <f t="shared" si="187"/>
        <v>0</v>
      </c>
      <c r="BT20" s="11">
        <f t="shared" si="188"/>
        <v>16</v>
      </c>
      <c r="BU20" s="9">
        <f t="shared" si="189"/>
        <v>0</v>
      </c>
      <c r="BV20" s="9">
        <f t="shared" si="190"/>
        <v>0</v>
      </c>
      <c r="BW20" s="9">
        <f t="shared" si="191"/>
        <v>0</v>
      </c>
      <c r="BX20" s="9">
        <f t="shared" si="192"/>
        <v>0</v>
      </c>
      <c r="BY20" s="9">
        <f t="shared" si="193"/>
        <v>0</v>
      </c>
      <c r="BZ20" s="9">
        <f t="shared" si="194"/>
        <v>0</v>
      </c>
      <c r="CA20" s="9">
        <f t="shared" si="195"/>
        <v>0</v>
      </c>
      <c r="CB20" s="8">
        <f t="shared" si="196"/>
        <v>0</v>
      </c>
      <c r="CC20" s="8">
        <f t="shared" si="197"/>
        <v>0</v>
      </c>
      <c r="CD20" s="8">
        <f t="shared" si="198"/>
        <v>0</v>
      </c>
      <c r="CE20" s="8">
        <f t="shared" si="199"/>
        <v>0</v>
      </c>
      <c r="CF20" s="8">
        <f t="shared" si="200"/>
        <v>0</v>
      </c>
      <c r="CG20" s="8">
        <f t="shared" si="201"/>
        <v>0</v>
      </c>
      <c r="CH20" s="8">
        <f t="shared" si="202"/>
        <v>0</v>
      </c>
      <c r="CI20" s="10">
        <f t="shared" si="203"/>
        <v>1</v>
      </c>
      <c r="CJ20" s="10">
        <f t="shared" si="204"/>
        <v>1</v>
      </c>
      <c r="CK20" s="10">
        <f t="shared" si="205"/>
        <v>0</v>
      </c>
      <c r="CL20" s="10">
        <f t="shared" si="206"/>
        <v>1</v>
      </c>
      <c r="CM20" s="10">
        <f t="shared" si="207"/>
        <v>0</v>
      </c>
      <c r="CN20" s="10">
        <f t="shared" si="208"/>
        <v>0</v>
      </c>
      <c r="CO20" s="10">
        <f t="shared" si="209"/>
        <v>10</v>
      </c>
      <c r="CP20" s="11">
        <f t="shared" si="210"/>
        <v>0</v>
      </c>
      <c r="CQ20" s="11">
        <f t="shared" si="211"/>
        <v>0</v>
      </c>
      <c r="CR20" s="11">
        <f t="shared" si="212"/>
        <v>0</v>
      </c>
      <c r="CS20" s="11">
        <f t="shared" si="213"/>
        <v>0</v>
      </c>
      <c r="CT20" s="11">
        <f t="shared" si="214"/>
        <v>0</v>
      </c>
      <c r="CU20" s="11">
        <f t="shared" si="215"/>
        <v>0</v>
      </c>
      <c r="CV20" s="11">
        <f t="shared" si="216"/>
        <v>0</v>
      </c>
      <c r="CW20" s="1">
        <f t="shared" si="129"/>
        <v>2</v>
      </c>
    </row>
    <row r="21" spans="1:101" x14ac:dyDescent="0.45">
      <c r="A21" s="56">
        <f>+Standings!W20</f>
        <v>18</v>
      </c>
      <c r="B21" s="56" t="str">
        <f t="shared" si="130"/>
        <v>BB-JK-18</v>
      </c>
      <c r="C21" s="56">
        <f>+Standings!V20</f>
        <v>4</v>
      </c>
      <c r="D21" s="57">
        <f t="shared" ref="D21:D25" si="217">+E21</f>
        <v>45851</v>
      </c>
      <c r="E21" s="58">
        <v>45851</v>
      </c>
      <c r="F21" s="59">
        <v>0.54166666666666663</v>
      </c>
      <c r="G21" s="59"/>
      <c r="H21" s="56" t="str">
        <f>+Standings!AA20</f>
        <v>Radnor/Wayne</v>
      </c>
      <c r="I21" s="56">
        <v>15</v>
      </c>
      <c r="J21" s="56" t="s">
        <v>18</v>
      </c>
      <c r="K21" s="56" t="str">
        <f>+Standings!AB20</f>
        <v>Chester Valley</v>
      </c>
      <c r="L21" s="56">
        <v>10</v>
      </c>
      <c r="M21" s="56" t="str">
        <f>VLOOKUP(K21,Standings!$Q$4:$R$15,2,FALSE)</f>
        <v>CV-Monument Park</v>
      </c>
      <c r="N21" s="56"/>
      <c r="O21" s="56" t="s">
        <v>43</v>
      </c>
      <c r="P21" s="12"/>
      <c r="Q21" s="9">
        <f t="shared" ref="Q21:Q33" si="218">IF(OR($H21=Q$1,$K21=Q$1),1,0)</f>
        <v>1</v>
      </c>
      <c r="R21" s="9">
        <f t="shared" ref="R21:R33" si="219">IF(AND(Q21=1,$K21=Q$1),1,0)</f>
        <v>1</v>
      </c>
      <c r="S21" s="9">
        <f t="shared" ref="S21:S33" si="220">IF(AND(Q21=1,$H21=Q$1),1,0)</f>
        <v>0</v>
      </c>
      <c r="T21" s="9">
        <f t="shared" ref="T21:T33" si="221">IF(OR(AND($H21=Q$1,$I21&gt;$L21),AND($K21=Q$1,$I21&lt;$L21)),1,0)</f>
        <v>0</v>
      </c>
      <c r="U21" s="9">
        <f t="shared" ref="U21:U33" si="222">IF(OR(AND($H21=Q$1,$I21&lt;$L21),AND($K21=Q$1,$I21&gt;$L21)),1,0)</f>
        <v>1</v>
      </c>
      <c r="V21" s="9">
        <f t="shared" ref="V21:V33" si="223">IF(AND(Q21=1,$I21+$L21&gt;0),1-SUM(T21:U21),0)</f>
        <v>0</v>
      </c>
      <c r="W21" s="9">
        <f t="shared" ref="W21:W33" si="224">IF(Q21=1,IF($H21=Q$1,$L21,$I21),0)</f>
        <v>15</v>
      </c>
      <c r="X21" s="8">
        <f t="shared" ref="X21:X33" si="225">IF(OR($H21=X$1,$K21=X$1),1,0)</f>
        <v>0</v>
      </c>
      <c r="Y21" s="8">
        <f t="shared" ref="Y21:Y33" si="226">IF(AND(X21=1,$K21=X$1),1,0)</f>
        <v>0</v>
      </c>
      <c r="Z21" s="8">
        <f t="shared" ref="Z21:Z33" si="227">IF(AND(X21=1,$H21=X$1),1,0)</f>
        <v>0</v>
      </c>
      <c r="AA21" s="8">
        <f t="shared" ref="AA21:AA33" si="228">IF(OR(AND($H21=X$1,$I21&gt;$L21),AND($K21=X$1,$I21&lt;$L21)),1,0)</f>
        <v>0</v>
      </c>
      <c r="AB21" s="8">
        <f t="shared" ref="AB21:AB33" si="229">IF(OR(AND($H21=X$1,$I21&lt;$L21),AND($K21=X$1,$I21&gt;$L21)),1,0)</f>
        <v>0</v>
      </c>
      <c r="AC21" s="8">
        <f t="shared" ref="AC21:AC33" si="230">IF(AND(X21=1,$I21+$L21&gt;0),1-SUM(AA21:AB21),0)</f>
        <v>0</v>
      </c>
      <c r="AD21" s="8">
        <f t="shared" ref="AD21:AD33" si="231">IF(X21=1,IF($H21=X$1,$L21,$I21),0)</f>
        <v>0</v>
      </c>
      <c r="AE21" s="10">
        <f t="shared" ref="AE21:AE33" si="232">IF(OR($H21=AE$1,$K21=AE$1),1,0)</f>
        <v>0</v>
      </c>
      <c r="AF21" s="10">
        <f t="shared" ref="AF21:AF33" si="233">IF(AND(AE21=1,$K21=AE$1),1,0)</f>
        <v>0</v>
      </c>
      <c r="AG21" s="10">
        <f t="shared" ref="AG21:AG33" si="234">IF(AND(AE21=1,$H21=AE$1),1,0)</f>
        <v>0</v>
      </c>
      <c r="AH21" s="10">
        <f t="shared" ref="AH21:AH33" si="235">IF(OR(AND($H21=AE$1,$I21&gt;$L21),AND($K21=AE$1,$I21&lt;$L21)),1,0)</f>
        <v>0</v>
      </c>
      <c r="AI21" s="10">
        <f t="shared" ref="AI21:AI33" si="236">IF(OR(AND($H21=AE$1,$I21&lt;$L21),AND($K21=AE$1,$I21&gt;$L21)),1,0)</f>
        <v>0</v>
      </c>
      <c r="AJ21" s="10">
        <f t="shared" ref="AJ21:AJ33" si="237">IF(AND(AE21=1,$I21+$L21&gt;0),1-SUM(AH21:AI21),0)</f>
        <v>0</v>
      </c>
      <c r="AK21" s="10">
        <f t="shared" ref="AK21:AK33" si="238">IF(AE21=1,IF($H21=AE$1,$L21,$I21),0)</f>
        <v>0</v>
      </c>
      <c r="AL21" s="11">
        <f t="shared" ref="AL21:AL33" si="239">IF(OR($H21=AL$1,$K21=AL$1),1,0)</f>
        <v>1</v>
      </c>
      <c r="AM21" s="11">
        <f t="shared" ref="AM21:AM33" si="240">IF(AND(AL21=1,$K21=AL$1),1,0)</f>
        <v>0</v>
      </c>
      <c r="AN21" s="11">
        <f t="shared" ref="AN21:AN33" si="241">IF(AND(AL21=1,$H21=AL$1),1,0)</f>
        <v>1</v>
      </c>
      <c r="AO21" s="11">
        <f t="shared" ref="AO21:AO33" si="242">IF(OR(AND($H21=AL$1,$I21&gt;$L21),AND($K21=AL$1,$I21&lt;$L21)),1,0)</f>
        <v>1</v>
      </c>
      <c r="AP21" s="11">
        <f t="shared" ref="AP21:AP33" si="243">IF(OR(AND($H21=AL$1,$I21&lt;$L21),AND($K21=AL$1,$I21&gt;$L21)),1,0)</f>
        <v>0</v>
      </c>
      <c r="AQ21" s="11">
        <f t="shared" ref="AQ21:AQ33" si="244">IF(AND(AL21=1,$I21+$L21&gt;0),1-SUM(AO21:AP21),0)</f>
        <v>0</v>
      </c>
      <c r="AR21" s="11">
        <f t="shared" ref="AR21:AR33" si="245">IF(AL21=1,IF($H21=AL$1,$L21,$I21),0)</f>
        <v>10</v>
      </c>
      <c r="AS21" s="9">
        <f t="shared" ref="AS21:AS33" si="246">IF(OR($H21=AS$1,$K21=AS$1),1,0)</f>
        <v>0</v>
      </c>
      <c r="AT21" s="9">
        <f t="shared" ref="AT21:AT33" si="247">IF(AND(AS21=1,$K21=AS$1),1,0)</f>
        <v>0</v>
      </c>
      <c r="AU21" s="9">
        <f t="shared" ref="AU21:AU33" si="248">IF(AND(AS21=1,$H21=AS$1),1,0)</f>
        <v>0</v>
      </c>
      <c r="AV21" s="9">
        <f t="shared" ref="AV21:AV33" si="249">IF(OR(AND($H21=AS$1,$I21&gt;$L21),AND($K21=AS$1,$I21&lt;$L21)),1,0)</f>
        <v>0</v>
      </c>
      <c r="AW21" s="9">
        <f t="shared" ref="AW21:AW33" si="250">IF(OR(AND($H21=AS$1,$I21&lt;$L21),AND($K21=AS$1,$I21&gt;$L21)),1,0)</f>
        <v>0</v>
      </c>
      <c r="AX21" s="9">
        <f t="shared" ref="AX21:AX33" si="251">IF(AND(AS21=1,$I21+$L21&gt;0),1-SUM(AV21:AW21),0)</f>
        <v>0</v>
      </c>
      <c r="AY21" s="9">
        <f t="shared" ref="AY21:AY33" si="252">IF(AS21=1,IF($H21=AS$1,$L21,$I21),0)</f>
        <v>0</v>
      </c>
      <c r="AZ21" s="8">
        <f t="shared" ref="AZ21:AZ33" si="253">IF(OR($H21=AZ$1,$K21=AZ$1),1,0)</f>
        <v>0</v>
      </c>
      <c r="BA21" s="8">
        <f t="shared" ref="BA21:BA33" si="254">IF(AND(AZ21=1,$K21=AZ$1),1,0)</f>
        <v>0</v>
      </c>
      <c r="BB21" s="8">
        <f t="shared" ref="BB21:BB33" si="255">IF(AND(AZ21=1,$H21=AZ$1),1,0)</f>
        <v>0</v>
      </c>
      <c r="BC21" s="8">
        <f t="shared" ref="BC21:BC33" si="256">IF(OR(AND($H21=AZ$1,$I21&gt;$L21),AND($K21=AZ$1,$I21&lt;$L21)),1,0)</f>
        <v>0</v>
      </c>
      <c r="BD21" s="8">
        <f t="shared" ref="BD21:BD33" si="257">IF(OR(AND($H21=AZ$1,$I21&lt;$L21),AND($K21=AZ$1,$I21&gt;$L21)),1,0)</f>
        <v>0</v>
      </c>
      <c r="BE21" s="8">
        <f t="shared" ref="BE21:BE33" si="258">IF(AND(AZ21=1,$I21+$L21&gt;0),1-SUM(BC21:BD21),0)</f>
        <v>0</v>
      </c>
      <c r="BF21" s="8">
        <f t="shared" ref="BF21:BF33" si="259">IF(AZ21=1,IF($H21=AZ$1,$L21,$I21),0)</f>
        <v>0</v>
      </c>
      <c r="BG21" s="10">
        <f t="shared" ref="BG21:BG33" si="260">IF(OR($H21=BG$1,$K21=BG$1),1,0)</f>
        <v>0</v>
      </c>
      <c r="BH21" s="10">
        <f t="shared" ref="BH21:BH33" si="261">IF(AND(BG21=1,$K21=BG$1),1,0)</f>
        <v>0</v>
      </c>
      <c r="BI21" s="10">
        <f t="shared" ref="BI21:BI33" si="262">IF(AND(BG21=1,$H21=BG$1),1,0)</f>
        <v>0</v>
      </c>
      <c r="BJ21" s="10">
        <f t="shared" ref="BJ21:BJ33" si="263">IF(OR(AND($H21=BG$1,$I21&gt;$L21),AND($K21=BG$1,$I21&lt;$L21)),1,0)</f>
        <v>0</v>
      </c>
      <c r="BK21" s="10">
        <f t="shared" ref="BK21:BK33" si="264">IF(OR(AND($H21=BG$1,$I21&lt;$L21),AND($K21=BG$1,$I21&gt;$L21)),1,0)</f>
        <v>0</v>
      </c>
      <c r="BL21" s="10">
        <f t="shared" ref="BL21:BL33" si="265">IF(AND(BG21=1,$I21+$L21&gt;0),1-SUM(BJ21:BK21),0)</f>
        <v>0</v>
      </c>
      <c r="BM21" s="10">
        <f t="shared" ref="BM21:BM33" si="266">IF(BG21=1,IF($H21=BG$1,$L21,$I21),0)</f>
        <v>0</v>
      </c>
      <c r="BN21" s="11">
        <f t="shared" ref="BN21:BN33" si="267">IF(OR($H21=BN$1,$K21=BN$1),1,0)</f>
        <v>0</v>
      </c>
      <c r="BO21" s="11">
        <f t="shared" ref="BO21:BO33" si="268">IF(AND(BN21=1,$K21=BN$1),1,0)</f>
        <v>0</v>
      </c>
      <c r="BP21" s="11">
        <f t="shared" ref="BP21:BP33" si="269">IF(AND(BN21=1,$H21=BN$1),1,0)</f>
        <v>0</v>
      </c>
      <c r="BQ21" s="11">
        <f t="shared" ref="BQ21:BQ33" si="270">IF(OR(AND($H21=BN$1,$I21&gt;$L21),AND($K21=BN$1,$I21&lt;$L21)),1,0)</f>
        <v>0</v>
      </c>
      <c r="BR21" s="11">
        <f t="shared" ref="BR21:BR33" si="271">IF(OR(AND($H21=BN$1,$I21&lt;$L21),AND($K21=BN$1,$I21&gt;$L21)),1,0)</f>
        <v>0</v>
      </c>
      <c r="BS21" s="11">
        <f t="shared" ref="BS21:BS33" si="272">IF(AND(BN21=1,$I21+$L21&gt;0),1-SUM(BQ21:BR21),0)</f>
        <v>0</v>
      </c>
      <c r="BT21" s="11">
        <f t="shared" ref="BT21:BT33" si="273">IF(BN21=1,IF($H21=BN$1,$L21,$I21),0)</f>
        <v>0</v>
      </c>
      <c r="BU21" s="9">
        <f t="shared" ref="BU21:BU33" si="274">IF(OR($H21=BU$1,$K21=BU$1),1,0)</f>
        <v>0</v>
      </c>
      <c r="BV21" s="9">
        <f t="shared" ref="BV21:BV33" si="275">IF(AND(BU21=1,$K21=BU$1),1,0)</f>
        <v>0</v>
      </c>
      <c r="BW21" s="9">
        <f t="shared" ref="BW21:BW33" si="276">IF(AND(BU21=1,$H21=BU$1),1,0)</f>
        <v>0</v>
      </c>
      <c r="BX21" s="9">
        <f t="shared" ref="BX21:BX33" si="277">IF(OR(AND($H21=BU$1,$I21&gt;$L21),AND($K21=BU$1,$I21&lt;$L21)),1,0)</f>
        <v>0</v>
      </c>
      <c r="BY21" s="9">
        <f t="shared" ref="BY21:BY33" si="278">IF(OR(AND($H21=BU$1,$I21&lt;$L21),AND($K21=BU$1,$I21&gt;$L21)),1,0)</f>
        <v>0</v>
      </c>
      <c r="BZ21" s="9">
        <f t="shared" ref="BZ21:BZ33" si="279">IF(AND(BU21=1,$I21+$L21&gt;0),1-SUM(BX21:BY21),0)</f>
        <v>0</v>
      </c>
      <c r="CA21" s="9">
        <f t="shared" ref="CA21:CA33" si="280">IF(BU21=1,IF($H21=BU$1,$L21,$I21),0)</f>
        <v>0</v>
      </c>
      <c r="CB21" s="8">
        <f t="shared" ref="CB21:CB33" si="281">IF(OR($H21=CB$1,$K21=CB$1),1,0)</f>
        <v>0</v>
      </c>
      <c r="CC21" s="8">
        <f t="shared" ref="CC21:CC33" si="282">IF(AND(CB21=1,$K21=CB$1),1,0)</f>
        <v>0</v>
      </c>
      <c r="CD21" s="8">
        <f t="shared" ref="CD21:CD33" si="283">IF(AND(CB21=1,$H21=CB$1),1,0)</f>
        <v>0</v>
      </c>
      <c r="CE21" s="8">
        <f t="shared" ref="CE21:CE33" si="284">IF(OR(AND($H21=CB$1,$I21&gt;$L21),AND($K21=CB$1,$I21&lt;$L21)),1,0)</f>
        <v>0</v>
      </c>
      <c r="CF21" s="8">
        <f t="shared" ref="CF21:CF33" si="285">IF(OR(AND($H21=CB$1,$I21&lt;$L21),AND($K21=CB$1,$I21&gt;$L21)),1,0)</f>
        <v>0</v>
      </c>
      <c r="CG21" s="8">
        <f t="shared" ref="CG21:CG33" si="286">IF(AND(CB21=1,$I21+$L21&gt;0),1-SUM(CE21:CF21),0)</f>
        <v>0</v>
      </c>
      <c r="CH21" s="8">
        <f t="shared" ref="CH21:CH33" si="287">IF(CB21=1,IF($H21=CB$1,$L21,$I21),0)</f>
        <v>0</v>
      </c>
      <c r="CI21" s="10">
        <f t="shared" ref="CI21:CI33" si="288">IF(OR($H21=CI$1,$K21=CI$1),1,0)</f>
        <v>0</v>
      </c>
      <c r="CJ21" s="10">
        <f t="shared" ref="CJ21:CJ33" si="289">IF(AND(CI21=1,$K21=CI$1),1,0)</f>
        <v>0</v>
      </c>
      <c r="CK21" s="10">
        <f t="shared" ref="CK21:CK33" si="290">IF(AND(CI21=1,$H21=CI$1),1,0)</f>
        <v>0</v>
      </c>
      <c r="CL21" s="10">
        <f t="shared" ref="CL21:CL33" si="291">IF(OR(AND($H21=CI$1,$I21&gt;$L21),AND($K21=CI$1,$I21&lt;$L21)),1,0)</f>
        <v>0</v>
      </c>
      <c r="CM21" s="10">
        <f t="shared" ref="CM21:CM33" si="292">IF(OR(AND($H21=CI$1,$I21&lt;$L21),AND($K21=CI$1,$I21&gt;$L21)),1,0)</f>
        <v>0</v>
      </c>
      <c r="CN21" s="10">
        <f t="shared" ref="CN21:CN33" si="293">IF(AND(CI21=1,$I21+$L21&gt;0),1-SUM(CL21:CM21),0)</f>
        <v>0</v>
      </c>
      <c r="CO21" s="10">
        <f t="shared" ref="CO21:CO33" si="294">IF(CI21=1,IF($H21=CI$1,$L21,$I21),0)</f>
        <v>0</v>
      </c>
      <c r="CP21" s="11">
        <f t="shared" ref="CP21:CP33" si="295">IF(OR($H21=CP$1,$K21=CP$1),1,0)</f>
        <v>0</v>
      </c>
      <c r="CQ21" s="11">
        <f t="shared" ref="CQ21:CQ33" si="296">IF(AND(CP21=1,$K21=CP$1),1,0)</f>
        <v>0</v>
      </c>
      <c r="CR21" s="11">
        <f t="shared" ref="CR21:CR33" si="297">IF(AND(CP21=1,$H21=CP$1),1,0)</f>
        <v>0</v>
      </c>
      <c r="CS21" s="11">
        <f t="shared" ref="CS21:CS33" si="298">IF(OR(AND($H21=CP$1,$I21&gt;$L21),AND($K21=CP$1,$I21&lt;$L21)),1,0)</f>
        <v>0</v>
      </c>
      <c r="CT21" s="11">
        <f t="shared" ref="CT21:CT33" si="299">IF(OR(AND($H21=CP$1,$I21&lt;$L21),AND($K21=CP$1,$I21&gt;$L21)),1,0)</f>
        <v>0</v>
      </c>
      <c r="CU21" s="11">
        <f t="shared" ref="CU21:CU33" si="300">IF(AND(CP21=1,$I21+$L21&gt;0),1-SUM(CS21:CT21),0)</f>
        <v>0</v>
      </c>
      <c r="CV21" s="11">
        <f t="shared" ref="CV21:CV33" si="301">IF(CP21=1,IF($H21=CP$1,$L21,$I21),0)</f>
        <v>0</v>
      </c>
      <c r="CW21" s="1">
        <f t="shared" si="129"/>
        <v>2</v>
      </c>
    </row>
    <row r="22" spans="1:101" x14ac:dyDescent="0.45">
      <c r="A22" s="56">
        <f>+Standings!W21</f>
        <v>19</v>
      </c>
      <c r="B22" s="56" t="str">
        <f t="shared" si="130"/>
        <v>BB-JK-19</v>
      </c>
      <c r="C22" s="56">
        <f>+Standings!V21</f>
        <v>4</v>
      </c>
      <c r="D22" s="57">
        <f t="shared" si="217"/>
        <v>45851</v>
      </c>
      <c r="E22" s="58">
        <f>+E21</f>
        <v>45851</v>
      </c>
      <c r="F22" s="59">
        <v>0.58333333333333337</v>
      </c>
      <c r="G22" s="59"/>
      <c r="H22" s="56" t="str">
        <f>+Standings!AA21</f>
        <v>Upper Prov (Hijosh)</v>
      </c>
      <c r="I22" s="56">
        <v>8</v>
      </c>
      <c r="J22" s="56" t="s">
        <v>18</v>
      </c>
      <c r="K22" s="56" t="str">
        <f>+Standings!AB21</f>
        <v>GVE (Blatt)</v>
      </c>
      <c r="L22" s="56">
        <v>10</v>
      </c>
      <c r="M22" s="56" t="s">
        <v>55</v>
      </c>
      <c r="N22" s="56"/>
      <c r="O22" s="56" t="s">
        <v>43</v>
      </c>
      <c r="P22" s="12"/>
      <c r="Q22" s="9">
        <f t="shared" si="218"/>
        <v>0</v>
      </c>
      <c r="R22" s="9">
        <f t="shared" si="219"/>
        <v>0</v>
      </c>
      <c r="S22" s="9">
        <f t="shared" si="220"/>
        <v>0</v>
      </c>
      <c r="T22" s="9">
        <f t="shared" si="221"/>
        <v>0</v>
      </c>
      <c r="U22" s="9">
        <f t="shared" si="222"/>
        <v>0</v>
      </c>
      <c r="V22" s="9">
        <f t="shared" si="223"/>
        <v>0</v>
      </c>
      <c r="W22" s="9">
        <f t="shared" si="224"/>
        <v>0</v>
      </c>
      <c r="X22" s="8">
        <f t="shared" si="225"/>
        <v>0</v>
      </c>
      <c r="Y22" s="8">
        <f t="shared" si="226"/>
        <v>0</v>
      </c>
      <c r="Z22" s="8">
        <f t="shared" si="227"/>
        <v>0</v>
      </c>
      <c r="AA22" s="8">
        <f t="shared" si="228"/>
        <v>0</v>
      </c>
      <c r="AB22" s="8">
        <f t="shared" si="229"/>
        <v>0</v>
      </c>
      <c r="AC22" s="8">
        <f t="shared" si="230"/>
        <v>0</v>
      </c>
      <c r="AD22" s="8">
        <f t="shared" si="231"/>
        <v>0</v>
      </c>
      <c r="AE22" s="10">
        <f t="shared" si="232"/>
        <v>1</v>
      </c>
      <c r="AF22" s="10">
        <f t="shared" si="233"/>
        <v>1</v>
      </c>
      <c r="AG22" s="10">
        <f t="shared" si="234"/>
        <v>0</v>
      </c>
      <c r="AH22" s="10">
        <f t="shared" si="235"/>
        <v>1</v>
      </c>
      <c r="AI22" s="10">
        <f t="shared" si="236"/>
        <v>0</v>
      </c>
      <c r="AJ22" s="10">
        <f t="shared" si="237"/>
        <v>0</v>
      </c>
      <c r="AK22" s="10">
        <f t="shared" si="238"/>
        <v>8</v>
      </c>
      <c r="AL22" s="11">
        <f t="shared" si="239"/>
        <v>0</v>
      </c>
      <c r="AM22" s="11">
        <f t="shared" si="240"/>
        <v>0</v>
      </c>
      <c r="AN22" s="11">
        <f t="shared" si="241"/>
        <v>0</v>
      </c>
      <c r="AO22" s="11">
        <f t="shared" si="242"/>
        <v>0</v>
      </c>
      <c r="AP22" s="11">
        <f t="shared" si="243"/>
        <v>0</v>
      </c>
      <c r="AQ22" s="11">
        <f t="shared" si="244"/>
        <v>0</v>
      </c>
      <c r="AR22" s="11">
        <f t="shared" si="245"/>
        <v>0</v>
      </c>
      <c r="AS22" s="9">
        <f t="shared" si="246"/>
        <v>1</v>
      </c>
      <c r="AT22" s="9">
        <f t="shared" si="247"/>
        <v>0</v>
      </c>
      <c r="AU22" s="9">
        <f t="shared" si="248"/>
        <v>1</v>
      </c>
      <c r="AV22" s="9">
        <f t="shared" si="249"/>
        <v>0</v>
      </c>
      <c r="AW22" s="9">
        <f t="shared" si="250"/>
        <v>1</v>
      </c>
      <c r="AX22" s="9">
        <f t="shared" si="251"/>
        <v>0</v>
      </c>
      <c r="AY22" s="9">
        <f t="shared" si="252"/>
        <v>10</v>
      </c>
      <c r="AZ22" s="8">
        <f t="shared" si="253"/>
        <v>0</v>
      </c>
      <c r="BA22" s="8">
        <f t="shared" si="254"/>
        <v>0</v>
      </c>
      <c r="BB22" s="8">
        <f t="shared" si="255"/>
        <v>0</v>
      </c>
      <c r="BC22" s="8">
        <f t="shared" si="256"/>
        <v>0</v>
      </c>
      <c r="BD22" s="8">
        <f t="shared" si="257"/>
        <v>0</v>
      </c>
      <c r="BE22" s="8">
        <f t="shared" si="258"/>
        <v>0</v>
      </c>
      <c r="BF22" s="8">
        <f t="shared" si="259"/>
        <v>0</v>
      </c>
      <c r="BG22" s="10">
        <f t="shared" si="260"/>
        <v>0</v>
      </c>
      <c r="BH22" s="10">
        <f t="shared" si="261"/>
        <v>0</v>
      </c>
      <c r="BI22" s="10">
        <f t="shared" si="262"/>
        <v>0</v>
      </c>
      <c r="BJ22" s="10">
        <f t="shared" si="263"/>
        <v>0</v>
      </c>
      <c r="BK22" s="10">
        <f t="shared" si="264"/>
        <v>0</v>
      </c>
      <c r="BL22" s="10">
        <f t="shared" si="265"/>
        <v>0</v>
      </c>
      <c r="BM22" s="10">
        <f t="shared" si="266"/>
        <v>0</v>
      </c>
      <c r="BN22" s="11">
        <f t="shared" si="267"/>
        <v>0</v>
      </c>
      <c r="BO22" s="11">
        <f t="shared" si="268"/>
        <v>0</v>
      </c>
      <c r="BP22" s="11">
        <f t="shared" si="269"/>
        <v>0</v>
      </c>
      <c r="BQ22" s="11">
        <f t="shared" si="270"/>
        <v>0</v>
      </c>
      <c r="BR22" s="11">
        <f t="shared" si="271"/>
        <v>0</v>
      </c>
      <c r="BS22" s="11">
        <f t="shared" si="272"/>
        <v>0</v>
      </c>
      <c r="BT22" s="11">
        <f t="shared" si="273"/>
        <v>0</v>
      </c>
      <c r="BU22" s="9">
        <f t="shared" si="274"/>
        <v>0</v>
      </c>
      <c r="BV22" s="9">
        <f t="shared" si="275"/>
        <v>0</v>
      </c>
      <c r="BW22" s="9">
        <f t="shared" si="276"/>
        <v>0</v>
      </c>
      <c r="BX22" s="9">
        <f t="shared" si="277"/>
        <v>0</v>
      </c>
      <c r="BY22" s="9">
        <f t="shared" si="278"/>
        <v>0</v>
      </c>
      <c r="BZ22" s="9">
        <f t="shared" si="279"/>
        <v>0</v>
      </c>
      <c r="CA22" s="9">
        <f t="shared" si="280"/>
        <v>0</v>
      </c>
      <c r="CB22" s="8">
        <f t="shared" si="281"/>
        <v>0</v>
      </c>
      <c r="CC22" s="8">
        <f t="shared" si="282"/>
        <v>0</v>
      </c>
      <c r="CD22" s="8">
        <f t="shared" si="283"/>
        <v>0</v>
      </c>
      <c r="CE22" s="8">
        <f t="shared" si="284"/>
        <v>0</v>
      </c>
      <c r="CF22" s="8">
        <f t="shared" si="285"/>
        <v>0</v>
      </c>
      <c r="CG22" s="8">
        <f t="shared" si="286"/>
        <v>0</v>
      </c>
      <c r="CH22" s="8">
        <f t="shared" si="287"/>
        <v>0</v>
      </c>
      <c r="CI22" s="10">
        <f t="shared" si="288"/>
        <v>0</v>
      </c>
      <c r="CJ22" s="10">
        <f t="shared" si="289"/>
        <v>0</v>
      </c>
      <c r="CK22" s="10">
        <f t="shared" si="290"/>
        <v>0</v>
      </c>
      <c r="CL22" s="10">
        <f t="shared" si="291"/>
        <v>0</v>
      </c>
      <c r="CM22" s="10">
        <f t="shared" si="292"/>
        <v>0</v>
      </c>
      <c r="CN22" s="10">
        <f t="shared" si="293"/>
        <v>0</v>
      </c>
      <c r="CO22" s="10">
        <f t="shared" si="294"/>
        <v>0</v>
      </c>
      <c r="CP22" s="11">
        <f t="shared" si="295"/>
        <v>0</v>
      </c>
      <c r="CQ22" s="11">
        <f t="shared" si="296"/>
        <v>0</v>
      </c>
      <c r="CR22" s="11">
        <f t="shared" si="297"/>
        <v>0</v>
      </c>
      <c r="CS22" s="11">
        <f t="shared" si="298"/>
        <v>0</v>
      </c>
      <c r="CT22" s="11">
        <f t="shared" si="299"/>
        <v>0</v>
      </c>
      <c r="CU22" s="11">
        <f t="shared" si="300"/>
        <v>0</v>
      </c>
      <c r="CV22" s="11">
        <f t="shared" si="301"/>
        <v>0</v>
      </c>
      <c r="CW22" s="1">
        <f t="shared" si="129"/>
        <v>2</v>
      </c>
    </row>
    <row r="23" spans="1:101" x14ac:dyDescent="0.45">
      <c r="A23" s="56">
        <f>+Standings!W22</f>
        <v>20</v>
      </c>
      <c r="B23" s="56" t="str">
        <f t="shared" si="130"/>
        <v>BB-JK-20</v>
      </c>
      <c r="C23" s="56">
        <f>+Standings!V22</f>
        <v>4</v>
      </c>
      <c r="D23" s="57">
        <f t="shared" si="217"/>
        <v>45851</v>
      </c>
      <c r="E23" s="58">
        <f>+E22</f>
        <v>45851</v>
      </c>
      <c r="F23" s="59">
        <v>0.54166666666666663</v>
      </c>
      <c r="G23" s="59"/>
      <c r="H23" s="56" t="str">
        <f>+Standings!AA22</f>
        <v>Upper Prov (Kurpiel)</v>
      </c>
      <c r="I23" s="56">
        <v>4</v>
      </c>
      <c r="J23" s="56" t="s">
        <v>18</v>
      </c>
      <c r="K23" s="56" t="str">
        <f>+Standings!AB22</f>
        <v>Lower Perk (Silbert)</v>
      </c>
      <c r="L23" s="56">
        <v>13</v>
      </c>
      <c r="M23" s="56" t="str">
        <f>VLOOKUP(K23,Standings!$Q$4:$R$15,2,FALSE)</f>
        <v>LP-Palmer Park</v>
      </c>
      <c r="N23" s="56"/>
      <c r="O23" s="56" t="s">
        <v>43</v>
      </c>
      <c r="P23" s="12"/>
      <c r="Q23" s="9">
        <f t="shared" si="218"/>
        <v>0</v>
      </c>
      <c r="R23" s="9">
        <f t="shared" si="219"/>
        <v>0</v>
      </c>
      <c r="S23" s="9">
        <f t="shared" si="220"/>
        <v>0</v>
      </c>
      <c r="T23" s="9">
        <f t="shared" si="221"/>
        <v>0</v>
      </c>
      <c r="U23" s="9">
        <f t="shared" si="222"/>
        <v>0</v>
      </c>
      <c r="V23" s="9">
        <f t="shared" si="223"/>
        <v>0</v>
      </c>
      <c r="W23" s="9">
        <f t="shared" si="224"/>
        <v>0</v>
      </c>
      <c r="X23" s="8">
        <f t="shared" si="225"/>
        <v>1</v>
      </c>
      <c r="Y23" s="8">
        <f t="shared" si="226"/>
        <v>1</v>
      </c>
      <c r="Z23" s="8">
        <f t="shared" si="227"/>
        <v>0</v>
      </c>
      <c r="AA23" s="8">
        <f t="shared" si="228"/>
        <v>1</v>
      </c>
      <c r="AB23" s="8">
        <f t="shared" si="229"/>
        <v>0</v>
      </c>
      <c r="AC23" s="8">
        <f t="shared" si="230"/>
        <v>0</v>
      </c>
      <c r="AD23" s="8">
        <f t="shared" si="231"/>
        <v>4</v>
      </c>
      <c r="AE23" s="10">
        <f t="shared" si="232"/>
        <v>0</v>
      </c>
      <c r="AF23" s="10">
        <f t="shared" si="233"/>
        <v>0</v>
      </c>
      <c r="AG23" s="10">
        <f t="shared" si="234"/>
        <v>0</v>
      </c>
      <c r="AH23" s="10">
        <f t="shared" si="235"/>
        <v>0</v>
      </c>
      <c r="AI23" s="10">
        <f t="shared" si="236"/>
        <v>0</v>
      </c>
      <c r="AJ23" s="10">
        <f t="shared" si="237"/>
        <v>0</v>
      </c>
      <c r="AK23" s="10">
        <f t="shared" si="238"/>
        <v>0</v>
      </c>
      <c r="AL23" s="11">
        <f t="shared" si="239"/>
        <v>0</v>
      </c>
      <c r="AM23" s="11">
        <f t="shared" si="240"/>
        <v>0</v>
      </c>
      <c r="AN23" s="11">
        <f t="shared" si="241"/>
        <v>0</v>
      </c>
      <c r="AO23" s="11">
        <f t="shared" si="242"/>
        <v>0</v>
      </c>
      <c r="AP23" s="11">
        <f t="shared" si="243"/>
        <v>0</v>
      </c>
      <c r="AQ23" s="11">
        <f t="shared" si="244"/>
        <v>0</v>
      </c>
      <c r="AR23" s="11">
        <f t="shared" si="245"/>
        <v>0</v>
      </c>
      <c r="AS23" s="9">
        <f t="shared" si="246"/>
        <v>0</v>
      </c>
      <c r="AT23" s="9">
        <f t="shared" si="247"/>
        <v>0</v>
      </c>
      <c r="AU23" s="9">
        <f t="shared" si="248"/>
        <v>0</v>
      </c>
      <c r="AV23" s="9">
        <f t="shared" si="249"/>
        <v>0</v>
      </c>
      <c r="AW23" s="9">
        <f t="shared" si="250"/>
        <v>0</v>
      </c>
      <c r="AX23" s="9">
        <f t="shared" si="251"/>
        <v>0</v>
      </c>
      <c r="AY23" s="9">
        <f t="shared" si="252"/>
        <v>0</v>
      </c>
      <c r="AZ23" s="8">
        <f t="shared" si="253"/>
        <v>1</v>
      </c>
      <c r="BA23" s="8">
        <f t="shared" si="254"/>
        <v>0</v>
      </c>
      <c r="BB23" s="8">
        <f t="shared" si="255"/>
        <v>1</v>
      </c>
      <c r="BC23" s="8">
        <f t="shared" si="256"/>
        <v>0</v>
      </c>
      <c r="BD23" s="8">
        <f t="shared" si="257"/>
        <v>1</v>
      </c>
      <c r="BE23" s="8">
        <f t="shared" si="258"/>
        <v>0</v>
      </c>
      <c r="BF23" s="8">
        <f t="shared" si="259"/>
        <v>13</v>
      </c>
      <c r="BG23" s="10">
        <f t="shared" si="260"/>
        <v>0</v>
      </c>
      <c r="BH23" s="10">
        <f t="shared" si="261"/>
        <v>0</v>
      </c>
      <c r="BI23" s="10">
        <f t="shared" si="262"/>
        <v>0</v>
      </c>
      <c r="BJ23" s="10">
        <f t="shared" si="263"/>
        <v>0</v>
      </c>
      <c r="BK23" s="10">
        <f t="shared" si="264"/>
        <v>0</v>
      </c>
      <c r="BL23" s="10">
        <f t="shared" si="265"/>
        <v>0</v>
      </c>
      <c r="BM23" s="10">
        <f t="shared" si="266"/>
        <v>0</v>
      </c>
      <c r="BN23" s="11">
        <f t="shared" si="267"/>
        <v>0</v>
      </c>
      <c r="BO23" s="11">
        <f t="shared" si="268"/>
        <v>0</v>
      </c>
      <c r="BP23" s="11">
        <f t="shared" si="269"/>
        <v>0</v>
      </c>
      <c r="BQ23" s="11">
        <f t="shared" si="270"/>
        <v>0</v>
      </c>
      <c r="BR23" s="11">
        <f t="shared" si="271"/>
        <v>0</v>
      </c>
      <c r="BS23" s="11">
        <f t="shared" si="272"/>
        <v>0</v>
      </c>
      <c r="BT23" s="11">
        <f t="shared" si="273"/>
        <v>0</v>
      </c>
      <c r="BU23" s="9">
        <f t="shared" si="274"/>
        <v>0</v>
      </c>
      <c r="BV23" s="9">
        <f t="shared" si="275"/>
        <v>0</v>
      </c>
      <c r="BW23" s="9">
        <f t="shared" si="276"/>
        <v>0</v>
      </c>
      <c r="BX23" s="9">
        <f t="shared" si="277"/>
        <v>0</v>
      </c>
      <c r="BY23" s="9">
        <f t="shared" si="278"/>
        <v>0</v>
      </c>
      <c r="BZ23" s="9">
        <f t="shared" si="279"/>
        <v>0</v>
      </c>
      <c r="CA23" s="9">
        <f t="shared" si="280"/>
        <v>0</v>
      </c>
      <c r="CB23" s="8">
        <f t="shared" si="281"/>
        <v>0</v>
      </c>
      <c r="CC23" s="8">
        <f t="shared" si="282"/>
        <v>0</v>
      </c>
      <c r="CD23" s="8">
        <f t="shared" si="283"/>
        <v>0</v>
      </c>
      <c r="CE23" s="8">
        <f t="shared" si="284"/>
        <v>0</v>
      </c>
      <c r="CF23" s="8">
        <f t="shared" si="285"/>
        <v>0</v>
      </c>
      <c r="CG23" s="8">
        <f t="shared" si="286"/>
        <v>0</v>
      </c>
      <c r="CH23" s="8">
        <f t="shared" si="287"/>
        <v>0</v>
      </c>
      <c r="CI23" s="10">
        <f t="shared" si="288"/>
        <v>0</v>
      </c>
      <c r="CJ23" s="10">
        <f t="shared" si="289"/>
        <v>0</v>
      </c>
      <c r="CK23" s="10">
        <f t="shared" si="290"/>
        <v>0</v>
      </c>
      <c r="CL23" s="10">
        <f t="shared" si="291"/>
        <v>0</v>
      </c>
      <c r="CM23" s="10">
        <f t="shared" si="292"/>
        <v>0</v>
      </c>
      <c r="CN23" s="10">
        <f t="shared" si="293"/>
        <v>0</v>
      </c>
      <c r="CO23" s="10">
        <f t="shared" si="294"/>
        <v>0</v>
      </c>
      <c r="CP23" s="11">
        <f t="shared" si="295"/>
        <v>0</v>
      </c>
      <c r="CQ23" s="11">
        <f t="shared" si="296"/>
        <v>0</v>
      </c>
      <c r="CR23" s="11">
        <f t="shared" si="297"/>
        <v>0</v>
      </c>
      <c r="CS23" s="11">
        <f t="shared" si="298"/>
        <v>0</v>
      </c>
      <c r="CT23" s="11">
        <f t="shared" si="299"/>
        <v>0</v>
      </c>
      <c r="CU23" s="11">
        <f t="shared" si="300"/>
        <v>0</v>
      </c>
      <c r="CV23" s="11">
        <f t="shared" si="301"/>
        <v>0</v>
      </c>
      <c r="CW23" s="1">
        <f t="shared" si="129"/>
        <v>2</v>
      </c>
    </row>
    <row r="24" spans="1:101" ht="15" customHeight="1" x14ac:dyDescent="0.45">
      <c r="A24" s="56">
        <f>+Standings!W23</f>
        <v>21</v>
      </c>
      <c r="B24" s="56" t="str">
        <f t="shared" si="130"/>
        <v>BB-JK-21</v>
      </c>
      <c r="C24" s="56">
        <f>+Standings!V23</f>
        <v>4</v>
      </c>
      <c r="D24" s="57">
        <f t="shared" si="217"/>
        <v>45851</v>
      </c>
      <c r="E24" s="58">
        <f>+E23</f>
        <v>45851</v>
      </c>
      <c r="F24" s="59">
        <v>0.54166666666666663</v>
      </c>
      <c r="G24" s="59"/>
      <c r="H24" s="56" t="str">
        <f>+Standings!AA23</f>
        <v>Lower Perk (Hazzard)</v>
      </c>
      <c r="I24" s="56">
        <v>20</v>
      </c>
      <c r="J24" s="56" t="s">
        <v>18</v>
      </c>
      <c r="K24" s="56" t="str">
        <f>+Standings!AB23</f>
        <v>Berwyn-Paoli</v>
      </c>
      <c r="L24" s="56">
        <v>14</v>
      </c>
      <c r="M24" s="56" t="str">
        <f>VLOOKUP(K24,Standings!$Q$4:$R$15,2,FALSE)</f>
        <v>BP-Field of Dreams</v>
      </c>
      <c r="N24" s="56"/>
      <c r="O24" s="56" t="s">
        <v>43</v>
      </c>
      <c r="P24" s="12"/>
      <c r="Q24" s="9">
        <f t="shared" si="218"/>
        <v>0</v>
      </c>
      <c r="R24" s="9">
        <f t="shared" si="219"/>
        <v>0</v>
      </c>
      <c r="S24" s="9">
        <f t="shared" si="220"/>
        <v>0</v>
      </c>
      <c r="T24" s="9">
        <f t="shared" si="221"/>
        <v>0</v>
      </c>
      <c r="U24" s="9">
        <f t="shared" si="222"/>
        <v>0</v>
      </c>
      <c r="V24" s="9">
        <f t="shared" si="223"/>
        <v>0</v>
      </c>
      <c r="W24" s="9">
        <f t="shared" si="224"/>
        <v>0</v>
      </c>
      <c r="X24" s="8">
        <f t="shared" si="225"/>
        <v>0</v>
      </c>
      <c r="Y24" s="8">
        <f t="shared" si="226"/>
        <v>0</v>
      </c>
      <c r="Z24" s="8">
        <f t="shared" si="227"/>
        <v>0</v>
      </c>
      <c r="AA24" s="8">
        <f t="shared" si="228"/>
        <v>0</v>
      </c>
      <c r="AB24" s="8">
        <f t="shared" si="229"/>
        <v>0</v>
      </c>
      <c r="AC24" s="8">
        <f t="shared" si="230"/>
        <v>0</v>
      </c>
      <c r="AD24" s="8">
        <f t="shared" si="231"/>
        <v>0</v>
      </c>
      <c r="AE24" s="10">
        <f t="shared" si="232"/>
        <v>0</v>
      </c>
      <c r="AF24" s="10">
        <f t="shared" si="233"/>
        <v>0</v>
      </c>
      <c r="AG24" s="10">
        <f t="shared" si="234"/>
        <v>0</v>
      </c>
      <c r="AH24" s="10">
        <f t="shared" si="235"/>
        <v>0</v>
      </c>
      <c r="AI24" s="10">
        <f t="shared" si="236"/>
        <v>0</v>
      </c>
      <c r="AJ24" s="10">
        <f t="shared" si="237"/>
        <v>0</v>
      </c>
      <c r="AK24" s="10">
        <f t="shared" si="238"/>
        <v>0</v>
      </c>
      <c r="AL24" s="11">
        <f t="shared" si="239"/>
        <v>0</v>
      </c>
      <c r="AM24" s="11">
        <f t="shared" si="240"/>
        <v>0</v>
      </c>
      <c r="AN24" s="11">
        <f t="shared" si="241"/>
        <v>0</v>
      </c>
      <c r="AO24" s="11">
        <f t="shared" si="242"/>
        <v>0</v>
      </c>
      <c r="AP24" s="11">
        <f t="shared" si="243"/>
        <v>0</v>
      </c>
      <c r="AQ24" s="11">
        <f t="shared" si="244"/>
        <v>0</v>
      </c>
      <c r="AR24" s="11">
        <f t="shared" si="245"/>
        <v>0</v>
      </c>
      <c r="AS24" s="9">
        <f t="shared" si="246"/>
        <v>0</v>
      </c>
      <c r="AT24" s="9">
        <f t="shared" si="247"/>
        <v>0</v>
      </c>
      <c r="AU24" s="9">
        <f t="shared" si="248"/>
        <v>0</v>
      </c>
      <c r="AV24" s="9">
        <f t="shared" si="249"/>
        <v>0</v>
      </c>
      <c r="AW24" s="9">
        <f t="shared" si="250"/>
        <v>0</v>
      </c>
      <c r="AX24" s="9">
        <f t="shared" si="251"/>
        <v>0</v>
      </c>
      <c r="AY24" s="9">
        <f t="shared" si="252"/>
        <v>0</v>
      </c>
      <c r="AZ24" s="8">
        <f t="shared" si="253"/>
        <v>0</v>
      </c>
      <c r="BA24" s="8">
        <f t="shared" si="254"/>
        <v>0</v>
      </c>
      <c r="BB24" s="8">
        <f t="shared" si="255"/>
        <v>0</v>
      </c>
      <c r="BC24" s="8">
        <f t="shared" si="256"/>
        <v>0</v>
      </c>
      <c r="BD24" s="8">
        <f t="shared" si="257"/>
        <v>0</v>
      </c>
      <c r="BE24" s="8">
        <f t="shared" si="258"/>
        <v>0</v>
      </c>
      <c r="BF24" s="8">
        <f t="shared" si="259"/>
        <v>0</v>
      </c>
      <c r="BG24" s="10">
        <f t="shared" si="260"/>
        <v>1</v>
      </c>
      <c r="BH24" s="10">
        <f t="shared" si="261"/>
        <v>1</v>
      </c>
      <c r="BI24" s="10">
        <f t="shared" si="262"/>
        <v>0</v>
      </c>
      <c r="BJ24" s="10">
        <f t="shared" si="263"/>
        <v>0</v>
      </c>
      <c r="BK24" s="10">
        <f t="shared" si="264"/>
        <v>1</v>
      </c>
      <c r="BL24" s="10">
        <f t="shared" si="265"/>
        <v>0</v>
      </c>
      <c r="BM24" s="10">
        <f t="shared" si="266"/>
        <v>20</v>
      </c>
      <c r="BN24" s="11">
        <f t="shared" si="267"/>
        <v>0</v>
      </c>
      <c r="BO24" s="11">
        <f t="shared" si="268"/>
        <v>0</v>
      </c>
      <c r="BP24" s="11">
        <f t="shared" si="269"/>
        <v>0</v>
      </c>
      <c r="BQ24" s="11">
        <f t="shared" si="270"/>
        <v>0</v>
      </c>
      <c r="BR24" s="11">
        <f t="shared" si="271"/>
        <v>0</v>
      </c>
      <c r="BS24" s="11">
        <f t="shared" si="272"/>
        <v>0</v>
      </c>
      <c r="BT24" s="11">
        <f t="shared" si="273"/>
        <v>0</v>
      </c>
      <c r="BU24" s="9">
        <f t="shared" si="274"/>
        <v>0</v>
      </c>
      <c r="BV24" s="9">
        <f t="shared" si="275"/>
        <v>0</v>
      </c>
      <c r="BW24" s="9">
        <f t="shared" si="276"/>
        <v>0</v>
      </c>
      <c r="BX24" s="9">
        <f t="shared" si="277"/>
        <v>0</v>
      </c>
      <c r="BY24" s="9">
        <f t="shared" si="278"/>
        <v>0</v>
      </c>
      <c r="BZ24" s="9">
        <f t="shared" si="279"/>
        <v>0</v>
      </c>
      <c r="CA24" s="9">
        <f t="shared" si="280"/>
        <v>0</v>
      </c>
      <c r="CB24" s="8">
        <f t="shared" si="281"/>
        <v>0</v>
      </c>
      <c r="CC24" s="8">
        <f t="shared" si="282"/>
        <v>0</v>
      </c>
      <c r="CD24" s="8">
        <f t="shared" si="283"/>
        <v>0</v>
      </c>
      <c r="CE24" s="8">
        <f t="shared" si="284"/>
        <v>0</v>
      </c>
      <c r="CF24" s="8">
        <f t="shared" si="285"/>
        <v>0</v>
      </c>
      <c r="CG24" s="8">
        <f t="shared" si="286"/>
        <v>0</v>
      </c>
      <c r="CH24" s="8">
        <f t="shared" si="287"/>
        <v>0</v>
      </c>
      <c r="CI24" s="10">
        <f t="shared" si="288"/>
        <v>1</v>
      </c>
      <c r="CJ24" s="10">
        <f t="shared" si="289"/>
        <v>0</v>
      </c>
      <c r="CK24" s="10">
        <f t="shared" si="290"/>
        <v>1</v>
      </c>
      <c r="CL24" s="10">
        <f t="shared" si="291"/>
        <v>1</v>
      </c>
      <c r="CM24" s="10">
        <f t="shared" si="292"/>
        <v>0</v>
      </c>
      <c r="CN24" s="10">
        <f t="shared" si="293"/>
        <v>0</v>
      </c>
      <c r="CO24" s="10">
        <f t="shared" si="294"/>
        <v>14</v>
      </c>
      <c r="CP24" s="11">
        <f t="shared" si="295"/>
        <v>0</v>
      </c>
      <c r="CQ24" s="11">
        <f t="shared" si="296"/>
        <v>0</v>
      </c>
      <c r="CR24" s="11">
        <f t="shared" si="297"/>
        <v>0</v>
      </c>
      <c r="CS24" s="11">
        <f t="shared" si="298"/>
        <v>0</v>
      </c>
      <c r="CT24" s="11">
        <f t="shared" si="299"/>
        <v>0</v>
      </c>
      <c r="CU24" s="11">
        <f t="shared" si="300"/>
        <v>0</v>
      </c>
      <c r="CV24" s="11">
        <f t="shared" si="301"/>
        <v>0</v>
      </c>
      <c r="CW24" s="1">
        <f t="shared" si="129"/>
        <v>2</v>
      </c>
    </row>
    <row r="25" spans="1:101" x14ac:dyDescent="0.45">
      <c r="A25" s="56">
        <f>+Standings!W24</f>
        <v>22</v>
      </c>
      <c r="B25" s="56" t="str">
        <f t="shared" si="130"/>
        <v>BB-JK-22</v>
      </c>
      <c r="C25" s="56">
        <f>+Standings!V24</f>
        <v>4</v>
      </c>
      <c r="D25" s="57">
        <f t="shared" si="217"/>
        <v>45851</v>
      </c>
      <c r="E25" s="58">
        <f>+E24</f>
        <v>45851</v>
      </c>
      <c r="F25" s="59">
        <v>0.66666666666666663</v>
      </c>
      <c r="G25" s="59"/>
      <c r="H25" s="56" t="str">
        <f>+Standings!AA24</f>
        <v>Lower Merion</v>
      </c>
      <c r="I25" s="56">
        <v>19</v>
      </c>
      <c r="J25" s="56" t="s">
        <v>18</v>
      </c>
      <c r="K25" s="56" t="str">
        <f>+Standings!AB24</f>
        <v>GVE (Bennett)</v>
      </c>
      <c r="L25" s="56">
        <v>6</v>
      </c>
      <c r="M25" s="56" t="str">
        <f>VLOOKUP(K25,Standings!$Q$4:$R$15,2,FALSE)</f>
        <v>EX-Ship Park</v>
      </c>
      <c r="N25" s="56"/>
      <c r="O25" s="56" t="s">
        <v>43</v>
      </c>
      <c r="P25" s="12"/>
      <c r="Q25" s="9">
        <f t="shared" si="218"/>
        <v>0</v>
      </c>
      <c r="R25" s="9">
        <f t="shared" si="219"/>
        <v>0</v>
      </c>
      <c r="S25" s="9">
        <f t="shared" si="220"/>
        <v>0</v>
      </c>
      <c r="T25" s="9">
        <f t="shared" si="221"/>
        <v>0</v>
      </c>
      <c r="U25" s="9">
        <f t="shared" si="222"/>
        <v>0</v>
      </c>
      <c r="V25" s="9">
        <f t="shared" si="223"/>
        <v>0</v>
      </c>
      <c r="W25" s="9">
        <f t="shared" si="224"/>
        <v>0</v>
      </c>
      <c r="X25" s="8">
        <f t="shared" si="225"/>
        <v>0</v>
      </c>
      <c r="Y25" s="8">
        <f t="shared" si="226"/>
        <v>0</v>
      </c>
      <c r="Z25" s="8">
        <f t="shared" si="227"/>
        <v>0</v>
      </c>
      <c r="AA25" s="8">
        <f t="shared" si="228"/>
        <v>0</v>
      </c>
      <c r="AB25" s="8">
        <f t="shared" si="229"/>
        <v>0</v>
      </c>
      <c r="AC25" s="8">
        <f t="shared" si="230"/>
        <v>0</v>
      </c>
      <c r="AD25" s="8">
        <f t="shared" si="231"/>
        <v>0</v>
      </c>
      <c r="AE25" s="10">
        <f t="shared" si="232"/>
        <v>0</v>
      </c>
      <c r="AF25" s="10">
        <f t="shared" si="233"/>
        <v>0</v>
      </c>
      <c r="AG25" s="10">
        <f t="shared" si="234"/>
        <v>0</v>
      </c>
      <c r="AH25" s="10">
        <f t="shared" si="235"/>
        <v>0</v>
      </c>
      <c r="AI25" s="10">
        <f t="shared" si="236"/>
        <v>0</v>
      </c>
      <c r="AJ25" s="10">
        <f t="shared" si="237"/>
        <v>0</v>
      </c>
      <c r="AK25" s="10">
        <f t="shared" si="238"/>
        <v>0</v>
      </c>
      <c r="AL25" s="11">
        <f t="shared" si="239"/>
        <v>0</v>
      </c>
      <c r="AM25" s="11">
        <f t="shared" si="240"/>
        <v>0</v>
      </c>
      <c r="AN25" s="11">
        <f t="shared" si="241"/>
        <v>0</v>
      </c>
      <c r="AO25" s="11">
        <f t="shared" si="242"/>
        <v>0</v>
      </c>
      <c r="AP25" s="11">
        <f t="shared" si="243"/>
        <v>0</v>
      </c>
      <c r="AQ25" s="11">
        <f t="shared" si="244"/>
        <v>0</v>
      </c>
      <c r="AR25" s="11">
        <f t="shared" si="245"/>
        <v>0</v>
      </c>
      <c r="AS25" s="9">
        <f t="shared" si="246"/>
        <v>0</v>
      </c>
      <c r="AT25" s="9">
        <f t="shared" si="247"/>
        <v>0</v>
      </c>
      <c r="AU25" s="9">
        <f t="shared" si="248"/>
        <v>0</v>
      </c>
      <c r="AV25" s="9">
        <f t="shared" si="249"/>
        <v>0</v>
      </c>
      <c r="AW25" s="9">
        <f t="shared" si="250"/>
        <v>0</v>
      </c>
      <c r="AX25" s="9">
        <f t="shared" si="251"/>
        <v>0</v>
      </c>
      <c r="AY25" s="9">
        <f t="shared" si="252"/>
        <v>0</v>
      </c>
      <c r="AZ25" s="8">
        <f t="shared" si="253"/>
        <v>0</v>
      </c>
      <c r="BA25" s="8">
        <f t="shared" si="254"/>
        <v>0</v>
      </c>
      <c r="BB25" s="8">
        <f t="shared" si="255"/>
        <v>0</v>
      </c>
      <c r="BC25" s="8">
        <f t="shared" si="256"/>
        <v>0</v>
      </c>
      <c r="BD25" s="8">
        <f t="shared" si="257"/>
        <v>0</v>
      </c>
      <c r="BE25" s="8">
        <f t="shared" si="258"/>
        <v>0</v>
      </c>
      <c r="BF25" s="8">
        <f t="shared" si="259"/>
        <v>0</v>
      </c>
      <c r="BG25" s="10">
        <f t="shared" si="260"/>
        <v>0</v>
      </c>
      <c r="BH25" s="10">
        <f t="shared" si="261"/>
        <v>0</v>
      </c>
      <c r="BI25" s="10">
        <f t="shared" si="262"/>
        <v>0</v>
      </c>
      <c r="BJ25" s="10">
        <f t="shared" si="263"/>
        <v>0</v>
      </c>
      <c r="BK25" s="10">
        <f t="shared" si="264"/>
        <v>0</v>
      </c>
      <c r="BL25" s="10">
        <f t="shared" si="265"/>
        <v>0</v>
      </c>
      <c r="BM25" s="10">
        <f t="shared" si="266"/>
        <v>0</v>
      </c>
      <c r="BN25" s="11">
        <f t="shared" si="267"/>
        <v>0</v>
      </c>
      <c r="BO25" s="11">
        <f t="shared" si="268"/>
        <v>0</v>
      </c>
      <c r="BP25" s="11">
        <f t="shared" si="269"/>
        <v>0</v>
      </c>
      <c r="BQ25" s="11">
        <f t="shared" si="270"/>
        <v>0</v>
      </c>
      <c r="BR25" s="11">
        <f t="shared" si="271"/>
        <v>0</v>
      </c>
      <c r="BS25" s="11">
        <f t="shared" si="272"/>
        <v>0</v>
      </c>
      <c r="BT25" s="11">
        <f t="shared" si="273"/>
        <v>0</v>
      </c>
      <c r="BU25" s="9">
        <f t="shared" si="274"/>
        <v>1</v>
      </c>
      <c r="BV25" s="9">
        <f t="shared" si="275"/>
        <v>1</v>
      </c>
      <c r="BW25" s="9">
        <f t="shared" si="276"/>
        <v>0</v>
      </c>
      <c r="BX25" s="9">
        <f t="shared" si="277"/>
        <v>0</v>
      </c>
      <c r="BY25" s="9">
        <f t="shared" si="278"/>
        <v>1</v>
      </c>
      <c r="BZ25" s="9">
        <f t="shared" si="279"/>
        <v>0</v>
      </c>
      <c r="CA25" s="9">
        <f t="shared" si="280"/>
        <v>19</v>
      </c>
      <c r="CB25" s="8">
        <f t="shared" si="281"/>
        <v>1</v>
      </c>
      <c r="CC25" s="8">
        <f t="shared" si="282"/>
        <v>0</v>
      </c>
      <c r="CD25" s="8">
        <f t="shared" si="283"/>
        <v>1</v>
      </c>
      <c r="CE25" s="8">
        <f t="shared" si="284"/>
        <v>1</v>
      </c>
      <c r="CF25" s="8">
        <f t="shared" si="285"/>
        <v>0</v>
      </c>
      <c r="CG25" s="8">
        <f t="shared" si="286"/>
        <v>0</v>
      </c>
      <c r="CH25" s="8">
        <f t="shared" si="287"/>
        <v>6</v>
      </c>
      <c r="CI25" s="10">
        <f t="shared" si="288"/>
        <v>0</v>
      </c>
      <c r="CJ25" s="10">
        <f t="shared" si="289"/>
        <v>0</v>
      </c>
      <c r="CK25" s="10">
        <f t="shared" si="290"/>
        <v>0</v>
      </c>
      <c r="CL25" s="10">
        <f t="shared" si="291"/>
        <v>0</v>
      </c>
      <c r="CM25" s="10">
        <f t="shared" si="292"/>
        <v>0</v>
      </c>
      <c r="CN25" s="10">
        <f t="shared" si="293"/>
        <v>0</v>
      </c>
      <c r="CO25" s="10">
        <f t="shared" si="294"/>
        <v>0</v>
      </c>
      <c r="CP25" s="11">
        <f t="shared" si="295"/>
        <v>0</v>
      </c>
      <c r="CQ25" s="11">
        <f t="shared" si="296"/>
        <v>0</v>
      </c>
      <c r="CR25" s="11">
        <f t="shared" si="297"/>
        <v>0</v>
      </c>
      <c r="CS25" s="11">
        <f t="shared" si="298"/>
        <v>0</v>
      </c>
      <c r="CT25" s="11">
        <f t="shared" si="299"/>
        <v>0</v>
      </c>
      <c r="CU25" s="11">
        <f t="shared" si="300"/>
        <v>0</v>
      </c>
      <c r="CV25" s="11">
        <f t="shared" si="301"/>
        <v>0</v>
      </c>
      <c r="CW25" s="1">
        <f t="shared" si="129"/>
        <v>2</v>
      </c>
    </row>
    <row r="26" spans="1:101" ht="24" customHeight="1" x14ac:dyDescent="0.45">
      <c r="A26" s="56">
        <f>+Standings!W26</f>
        <v>23</v>
      </c>
      <c r="B26" s="56" t="str">
        <f t="shared" si="130"/>
        <v>BB-JK-23</v>
      </c>
      <c r="C26" s="56">
        <f>+Standings!V26</f>
        <v>5</v>
      </c>
      <c r="D26" s="57">
        <f t="shared" ref="D26" si="302">+E26</f>
        <v>45854</v>
      </c>
      <c r="E26" s="58">
        <v>45854</v>
      </c>
      <c r="F26" s="59">
        <v>0.75</v>
      </c>
      <c r="G26" s="59"/>
      <c r="H26" s="56" t="str">
        <f>+Standings!AA26</f>
        <v>Upper Prov (Hijosh)</v>
      </c>
      <c r="I26" s="56">
        <v>4</v>
      </c>
      <c r="J26" s="56" t="s">
        <v>18</v>
      </c>
      <c r="K26" s="56" t="str">
        <f>+Standings!AB26</f>
        <v>GVE (Bennett)</v>
      </c>
      <c r="L26" s="56">
        <v>3</v>
      </c>
      <c r="M26" s="56" t="str">
        <f>VLOOKUP(K26,Standings!$Q$4:$R$15,2,FALSE)</f>
        <v>EX-Ship Park</v>
      </c>
      <c r="N26" s="60" t="s">
        <v>126</v>
      </c>
      <c r="O26" s="56" t="s">
        <v>43</v>
      </c>
      <c r="P26" s="3"/>
      <c r="Q26" s="9">
        <f t="shared" si="218"/>
        <v>0</v>
      </c>
      <c r="R26" s="9">
        <f t="shared" si="219"/>
        <v>0</v>
      </c>
      <c r="S26" s="9">
        <f t="shared" si="220"/>
        <v>0</v>
      </c>
      <c r="T26" s="9">
        <f t="shared" si="221"/>
        <v>0</v>
      </c>
      <c r="U26" s="9">
        <f t="shared" si="222"/>
        <v>0</v>
      </c>
      <c r="V26" s="9">
        <f t="shared" si="223"/>
        <v>0</v>
      </c>
      <c r="W26" s="9">
        <f t="shared" si="224"/>
        <v>0</v>
      </c>
      <c r="X26" s="8">
        <f t="shared" si="225"/>
        <v>0</v>
      </c>
      <c r="Y26" s="8">
        <f t="shared" si="226"/>
        <v>0</v>
      </c>
      <c r="Z26" s="8">
        <f t="shared" si="227"/>
        <v>0</v>
      </c>
      <c r="AA26" s="8">
        <f t="shared" si="228"/>
        <v>0</v>
      </c>
      <c r="AB26" s="8">
        <f t="shared" si="229"/>
        <v>0</v>
      </c>
      <c r="AC26" s="8">
        <f t="shared" si="230"/>
        <v>0</v>
      </c>
      <c r="AD26" s="8">
        <f t="shared" si="231"/>
        <v>0</v>
      </c>
      <c r="AE26" s="10">
        <f t="shared" si="232"/>
        <v>0</v>
      </c>
      <c r="AF26" s="10">
        <f t="shared" si="233"/>
        <v>0</v>
      </c>
      <c r="AG26" s="10">
        <f t="shared" si="234"/>
        <v>0</v>
      </c>
      <c r="AH26" s="10">
        <f t="shared" si="235"/>
        <v>0</v>
      </c>
      <c r="AI26" s="10">
        <f t="shared" si="236"/>
        <v>0</v>
      </c>
      <c r="AJ26" s="10">
        <f t="shared" si="237"/>
        <v>0</v>
      </c>
      <c r="AK26" s="10">
        <f t="shared" si="238"/>
        <v>0</v>
      </c>
      <c r="AL26" s="11">
        <f t="shared" si="239"/>
        <v>0</v>
      </c>
      <c r="AM26" s="11">
        <f t="shared" si="240"/>
        <v>0</v>
      </c>
      <c r="AN26" s="11">
        <f t="shared" si="241"/>
        <v>0</v>
      </c>
      <c r="AO26" s="11">
        <f t="shared" si="242"/>
        <v>0</v>
      </c>
      <c r="AP26" s="11">
        <f t="shared" si="243"/>
        <v>0</v>
      </c>
      <c r="AQ26" s="11">
        <f t="shared" si="244"/>
        <v>0</v>
      </c>
      <c r="AR26" s="11">
        <f t="shared" si="245"/>
        <v>0</v>
      </c>
      <c r="AS26" s="9">
        <f t="shared" si="246"/>
        <v>1</v>
      </c>
      <c r="AT26" s="9">
        <f t="shared" si="247"/>
        <v>0</v>
      </c>
      <c r="AU26" s="9">
        <f t="shared" si="248"/>
        <v>1</v>
      </c>
      <c r="AV26" s="9">
        <f t="shared" si="249"/>
        <v>1</v>
      </c>
      <c r="AW26" s="9">
        <f t="shared" si="250"/>
        <v>0</v>
      </c>
      <c r="AX26" s="9">
        <f t="shared" si="251"/>
        <v>0</v>
      </c>
      <c r="AY26" s="9">
        <f t="shared" si="252"/>
        <v>3</v>
      </c>
      <c r="AZ26" s="8">
        <f t="shared" si="253"/>
        <v>0</v>
      </c>
      <c r="BA26" s="8">
        <f t="shared" si="254"/>
        <v>0</v>
      </c>
      <c r="BB26" s="8">
        <f t="shared" si="255"/>
        <v>0</v>
      </c>
      <c r="BC26" s="8">
        <f t="shared" si="256"/>
        <v>0</v>
      </c>
      <c r="BD26" s="8">
        <f t="shared" si="257"/>
        <v>0</v>
      </c>
      <c r="BE26" s="8">
        <f t="shared" si="258"/>
        <v>0</v>
      </c>
      <c r="BF26" s="8">
        <f t="shared" si="259"/>
        <v>0</v>
      </c>
      <c r="BG26" s="10">
        <f t="shared" si="260"/>
        <v>0</v>
      </c>
      <c r="BH26" s="10">
        <f t="shared" si="261"/>
        <v>0</v>
      </c>
      <c r="BI26" s="10">
        <f t="shared" si="262"/>
        <v>0</v>
      </c>
      <c r="BJ26" s="10">
        <f t="shared" si="263"/>
        <v>0</v>
      </c>
      <c r="BK26" s="10">
        <f t="shared" si="264"/>
        <v>0</v>
      </c>
      <c r="BL26" s="10">
        <f t="shared" si="265"/>
        <v>0</v>
      </c>
      <c r="BM26" s="10">
        <f t="shared" si="266"/>
        <v>0</v>
      </c>
      <c r="BN26" s="11">
        <f t="shared" si="267"/>
        <v>0</v>
      </c>
      <c r="BO26" s="11">
        <f t="shared" si="268"/>
        <v>0</v>
      </c>
      <c r="BP26" s="11">
        <f t="shared" si="269"/>
        <v>0</v>
      </c>
      <c r="BQ26" s="11">
        <f t="shared" si="270"/>
        <v>0</v>
      </c>
      <c r="BR26" s="11">
        <f t="shared" si="271"/>
        <v>0</v>
      </c>
      <c r="BS26" s="11">
        <f t="shared" si="272"/>
        <v>0</v>
      </c>
      <c r="BT26" s="11">
        <f t="shared" si="273"/>
        <v>0</v>
      </c>
      <c r="BU26" s="9">
        <f t="shared" si="274"/>
        <v>1</v>
      </c>
      <c r="BV26" s="9">
        <f t="shared" si="275"/>
        <v>1</v>
      </c>
      <c r="BW26" s="9">
        <f t="shared" si="276"/>
        <v>0</v>
      </c>
      <c r="BX26" s="9">
        <f t="shared" si="277"/>
        <v>0</v>
      </c>
      <c r="BY26" s="9">
        <f t="shared" si="278"/>
        <v>1</v>
      </c>
      <c r="BZ26" s="9">
        <f t="shared" si="279"/>
        <v>0</v>
      </c>
      <c r="CA26" s="9">
        <f t="shared" si="280"/>
        <v>4</v>
      </c>
      <c r="CB26" s="8">
        <f t="shared" si="281"/>
        <v>0</v>
      </c>
      <c r="CC26" s="8">
        <f t="shared" si="282"/>
        <v>0</v>
      </c>
      <c r="CD26" s="8">
        <f t="shared" si="283"/>
        <v>0</v>
      </c>
      <c r="CE26" s="8">
        <f t="shared" si="284"/>
        <v>0</v>
      </c>
      <c r="CF26" s="8">
        <f t="shared" si="285"/>
        <v>0</v>
      </c>
      <c r="CG26" s="8">
        <f t="shared" si="286"/>
        <v>0</v>
      </c>
      <c r="CH26" s="8">
        <f t="shared" si="287"/>
        <v>0</v>
      </c>
      <c r="CI26" s="10">
        <f t="shared" si="288"/>
        <v>0</v>
      </c>
      <c r="CJ26" s="10">
        <f t="shared" si="289"/>
        <v>0</v>
      </c>
      <c r="CK26" s="10">
        <f t="shared" si="290"/>
        <v>0</v>
      </c>
      <c r="CL26" s="10">
        <f t="shared" si="291"/>
        <v>0</v>
      </c>
      <c r="CM26" s="10">
        <f t="shared" si="292"/>
        <v>0</v>
      </c>
      <c r="CN26" s="10">
        <f t="shared" si="293"/>
        <v>0</v>
      </c>
      <c r="CO26" s="10">
        <f t="shared" si="294"/>
        <v>0</v>
      </c>
      <c r="CP26" s="11">
        <f t="shared" si="295"/>
        <v>0</v>
      </c>
      <c r="CQ26" s="11">
        <f t="shared" si="296"/>
        <v>0</v>
      </c>
      <c r="CR26" s="11">
        <f t="shared" si="297"/>
        <v>0</v>
      </c>
      <c r="CS26" s="11">
        <f t="shared" si="298"/>
        <v>0</v>
      </c>
      <c r="CT26" s="11">
        <f t="shared" si="299"/>
        <v>0</v>
      </c>
      <c r="CU26" s="11">
        <f t="shared" si="300"/>
        <v>0</v>
      </c>
      <c r="CV26" s="11">
        <f t="shared" si="301"/>
        <v>0</v>
      </c>
      <c r="CW26" s="1">
        <f t="shared" si="129"/>
        <v>2</v>
      </c>
    </row>
    <row r="27" spans="1:101" ht="24" customHeight="1" x14ac:dyDescent="0.45">
      <c r="A27" s="56">
        <f>+Standings!W27</f>
        <v>24</v>
      </c>
      <c r="B27" s="56" t="str">
        <f t="shared" si="130"/>
        <v>BB-JK-24</v>
      </c>
      <c r="C27" s="56">
        <f>+Standings!V27</f>
        <v>5</v>
      </c>
      <c r="D27" s="57">
        <f t="shared" ref="D27" si="303">+E27</f>
        <v>45855</v>
      </c>
      <c r="E27" s="58">
        <v>45855</v>
      </c>
      <c r="F27" s="59">
        <v>0.75</v>
      </c>
      <c r="G27" s="59"/>
      <c r="H27" s="56" t="str">
        <f>+Standings!AA27</f>
        <v>Upper Prov (Kurpiel)</v>
      </c>
      <c r="I27" s="56">
        <v>1</v>
      </c>
      <c r="J27" s="56" t="s">
        <v>18</v>
      </c>
      <c r="K27" s="56" t="str">
        <f>+Standings!AB27</f>
        <v>GVE (Blatt)</v>
      </c>
      <c r="L27" s="56">
        <v>11</v>
      </c>
      <c r="M27" s="56" t="str">
        <f>VLOOKUP(K27,Standings!$Q$4:$R$15,2,FALSE)</f>
        <v>GV-King Road</v>
      </c>
      <c r="N27" s="60" t="s">
        <v>127</v>
      </c>
      <c r="O27" s="56" t="s">
        <v>43</v>
      </c>
      <c r="P27" s="3"/>
      <c r="Q27" s="9">
        <f t="shared" si="218"/>
        <v>0</v>
      </c>
      <c r="R27" s="9">
        <f t="shared" si="219"/>
        <v>0</v>
      </c>
      <c r="S27" s="9">
        <f t="shared" si="220"/>
        <v>0</v>
      </c>
      <c r="T27" s="9">
        <f t="shared" si="221"/>
        <v>0</v>
      </c>
      <c r="U27" s="9">
        <f t="shared" si="222"/>
        <v>0</v>
      </c>
      <c r="V27" s="9">
        <f t="shared" si="223"/>
        <v>0</v>
      </c>
      <c r="W27" s="9">
        <f t="shared" si="224"/>
        <v>0</v>
      </c>
      <c r="X27" s="8">
        <f t="shared" si="225"/>
        <v>0</v>
      </c>
      <c r="Y27" s="8">
        <f t="shared" si="226"/>
        <v>0</v>
      </c>
      <c r="Z27" s="8">
        <f t="shared" si="227"/>
        <v>0</v>
      </c>
      <c r="AA27" s="8">
        <f t="shared" si="228"/>
        <v>0</v>
      </c>
      <c r="AB27" s="8">
        <f t="shared" si="229"/>
        <v>0</v>
      </c>
      <c r="AC27" s="8">
        <f t="shared" si="230"/>
        <v>0</v>
      </c>
      <c r="AD27" s="8">
        <f t="shared" si="231"/>
        <v>0</v>
      </c>
      <c r="AE27" s="10">
        <f t="shared" si="232"/>
        <v>1</v>
      </c>
      <c r="AF27" s="10">
        <f t="shared" si="233"/>
        <v>1</v>
      </c>
      <c r="AG27" s="10">
        <f t="shared" si="234"/>
        <v>0</v>
      </c>
      <c r="AH27" s="10">
        <f t="shared" si="235"/>
        <v>1</v>
      </c>
      <c r="AI27" s="10">
        <f t="shared" si="236"/>
        <v>0</v>
      </c>
      <c r="AJ27" s="10">
        <f t="shared" si="237"/>
        <v>0</v>
      </c>
      <c r="AK27" s="10">
        <f t="shared" si="238"/>
        <v>1</v>
      </c>
      <c r="AL27" s="11">
        <f t="shared" si="239"/>
        <v>0</v>
      </c>
      <c r="AM27" s="11">
        <f t="shared" si="240"/>
        <v>0</v>
      </c>
      <c r="AN27" s="11">
        <f t="shared" si="241"/>
        <v>0</v>
      </c>
      <c r="AO27" s="11">
        <f t="shared" si="242"/>
        <v>0</v>
      </c>
      <c r="AP27" s="11">
        <f t="shared" si="243"/>
        <v>0</v>
      </c>
      <c r="AQ27" s="11">
        <f t="shared" si="244"/>
        <v>0</v>
      </c>
      <c r="AR27" s="11">
        <f t="shared" si="245"/>
        <v>0</v>
      </c>
      <c r="AS27" s="9">
        <f t="shared" si="246"/>
        <v>0</v>
      </c>
      <c r="AT27" s="9">
        <f t="shared" si="247"/>
        <v>0</v>
      </c>
      <c r="AU27" s="9">
        <f t="shared" si="248"/>
        <v>0</v>
      </c>
      <c r="AV27" s="9">
        <f t="shared" si="249"/>
        <v>0</v>
      </c>
      <c r="AW27" s="9">
        <f t="shared" si="250"/>
        <v>0</v>
      </c>
      <c r="AX27" s="9">
        <f t="shared" si="251"/>
        <v>0</v>
      </c>
      <c r="AY27" s="9">
        <f t="shared" si="252"/>
        <v>0</v>
      </c>
      <c r="AZ27" s="8">
        <f t="shared" si="253"/>
        <v>1</v>
      </c>
      <c r="BA27" s="8">
        <f t="shared" si="254"/>
        <v>0</v>
      </c>
      <c r="BB27" s="8">
        <f t="shared" si="255"/>
        <v>1</v>
      </c>
      <c r="BC27" s="8">
        <f t="shared" si="256"/>
        <v>0</v>
      </c>
      <c r="BD27" s="8">
        <f t="shared" si="257"/>
        <v>1</v>
      </c>
      <c r="BE27" s="8">
        <f t="shared" si="258"/>
        <v>0</v>
      </c>
      <c r="BF27" s="8">
        <f t="shared" si="259"/>
        <v>11</v>
      </c>
      <c r="BG27" s="10">
        <f t="shared" si="260"/>
        <v>0</v>
      </c>
      <c r="BH27" s="10">
        <f t="shared" si="261"/>
        <v>0</v>
      </c>
      <c r="BI27" s="10">
        <f t="shared" si="262"/>
        <v>0</v>
      </c>
      <c r="BJ27" s="10">
        <f t="shared" si="263"/>
        <v>0</v>
      </c>
      <c r="BK27" s="10">
        <f t="shared" si="264"/>
        <v>0</v>
      </c>
      <c r="BL27" s="10">
        <f t="shared" si="265"/>
        <v>0</v>
      </c>
      <c r="BM27" s="10">
        <f t="shared" si="266"/>
        <v>0</v>
      </c>
      <c r="BN27" s="11">
        <f t="shared" si="267"/>
        <v>0</v>
      </c>
      <c r="BO27" s="11">
        <f t="shared" si="268"/>
        <v>0</v>
      </c>
      <c r="BP27" s="11">
        <f t="shared" si="269"/>
        <v>0</v>
      </c>
      <c r="BQ27" s="11">
        <f t="shared" si="270"/>
        <v>0</v>
      </c>
      <c r="BR27" s="11">
        <f t="shared" si="271"/>
        <v>0</v>
      </c>
      <c r="BS27" s="11">
        <f t="shared" si="272"/>
        <v>0</v>
      </c>
      <c r="BT27" s="11">
        <f t="shared" si="273"/>
        <v>0</v>
      </c>
      <c r="BU27" s="9">
        <f t="shared" si="274"/>
        <v>0</v>
      </c>
      <c r="BV27" s="9">
        <f t="shared" si="275"/>
        <v>0</v>
      </c>
      <c r="BW27" s="9">
        <f t="shared" si="276"/>
        <v>0</v>
      </c>
      <c r="BX27" s="9">
        <f t="shared" si="277"/>
        <v>0</v>
      </c>
      <c r="BY27" s="9">
        <f t="shared" si="278"/>
        <v>0</v>
      </c>
      <c r="BZ27" s="9">
        <f t="shared" si="279"/>
        <v>0</v>
      </c>
      <c r="CA27" s="9">
        <f t="shared" si="280"/>
        <v>0</v>
      </c>
      <c r="CB27" s="8">
        <f t="shared" si="281"/>
        <v>0</v>
      </c>
      <c r="CC27" s="8">
        <f t="shared" si="282"/>
        <v>0</v>
      </c>
      <c r="CD27" s="8">
        <f t="shared" si="283"/>
        <v>0</v>
      </c>
      <c r="CE27" s="8">
        <f t="shared" si="284"/>
        <v>0</v>
      </c>
      <c r="CF27" s="8">
        <f t="shared" si="285"/>
        <v>0</v>
      </c>
      <c r="CG27" s="8">
        <f t="shared" si="286"/>
        <v>0</v>
      </c>
      <c r="CH27" s="8">
        <f t="shared" si="287"/>
        <v>0</v>
      </c>
      <c r="CI27" s="10">
        <f t="shared" si="288"/>
        <v>0</v>
      </c>
      <c r="CJ27" s="10">
        <f t="shared" si="289"/>
        <v>0</v>
      </c>
      <c r="CK27" s="10">
        <f t="shared" si="290"/>
        <v>0</v>
      </c>
      <c r="CL27" s="10">
        <f t="shared" si="291"/>
        <v>0</v>
      </c>
      <c r="CM27" s="10">
        <f t="shared" si="292"/>
        <v>0</v>
      </c>
      <c r="CN27" s="10">
        <f t="shared" si="293"/>
        <v>0</v>
      </c>
      <c r="CO27" s="10">
        <f t="shared" si="294"/>
        <v>0</v>
      </c>
      <c r="CP27" s="11">
        <f t="shared" si="295"/>
        <v>0</v>
      </c>
      <c r="CQ27" s="11">
        <f t="shared" si="296"/>
        <v>0</v>
      </c>
      <c r="CR27" s="11">
        <f t="shared" si="297"/>
        <v>0</v>
      </c>
      <c r="CS27" s="11">
        <f t="shared" si="298"/>
        <v>0</v>
      </c>
      <c r="CT27" s="11">
        <f t="shared" si="299"/>
        <v>0</v>
      </c>
      <c r="CU27" s="11">
        <f t="shared" si="300"/>
        <v>0</v>
      </c>
      <c r="CV27" s="11">
        <f t="shared" si="301"/>
        <v>0</v>
      </c>
      <c r="CW27" s="1">
        <f t="shared" si="129"/>
        <v>2</v>
      </c>
    </row>
    <row r="28" spans="1:101" x14ac:dyDescent="0.45">
      <c r="A28" s="56">
        <f>+Standings!W28</f>
        <v>25</v>
      </c>
      <c r="B28" s="56" t="str">
        <f t="shared" si="130"/>
        <v>BB-JK-25</v>
      </c>
      <c r="C28" s="56">
        <f>+Standings!V28</f>
        <v>5</v>
      </c>
      <c r="D28" s="57">
        <f t="shared" ref="D28:D31" si="304">+E28</f>
        <v>45853</v>
      </c>
      <c r="E28" s="58">
        <v>45853</v>
      </c>
      <c r="F28" s="59">
        <v>0.75</v>
      </c>
      <c r="G28" s="59"/>
      <c r="H28" s="56" t="str">
        <f>+Standings!AA28</f>
        <v>Radnor/Wayne</v>
      </c>
      <c r="I28" s="56">
        <v>2</v>
      </c>
      <c r="J28" s="56" t="s">
        <v>18</v>
      </c>
      <c r="K28" s="56" t="str">
        <f>+Standings!AB28</f>
        <v>Upper Prov (Hijosh)</v>
      </c>
      <c r="L28" s="56">
        <v>12</v>
      </c>
      <c r="M28" s="56" t="str">
        <f>VLOOKUP(K28,Standings!$Q$4:$R$15,2,FALSE)</f>
        <v>UP-MacFarlan Park</v>
      </c>
      <c r="N28" s="56"/>
      <c r="O28" s="56" t="s">
        <v>43</v>
      </c>
      <c r="P28" s="3"/>
      <c r="Q28" s="9">
        <f t="shared" si="218"/>
        <v>0</v>
      </c>
      <c r="R28" s="9">
        <f t="shared" si="219"/>
        <v>0</v>
      </c>
      <c r="S28" s="9">
        <f t="shared" si="220"/>
        <v>0</v>
      </c>
      <c r="T28" s="9">
        <f t="shared" si="221"/>
        <v>0</v>
      </c>
      <c r="U28" s="9">
        <f t="shared" si="222"/>
        <v>0</v>
      </c>
      <c r="V28" s="9">
        <f t="shared" si="223"/>
        <v>0</v>
      </c>
      <c r="W28" s="9">
        <f t="shared" si="224"/>
        <v>0</v>
      </c>
      <c r="X28" s="8">
        <f t="shared" si="225"/>
        <v>0</v>
      </c>
      <c r="Y28" s="8">
        <f t="shared" si="226"/>
        <v>0</v>
      </c>
      <c r="Z28" s="8">
        <f t="shared" si="227"/>
        <v>0</v>
      </c>
      <c r="AA28" s="8">
        <f t="shared" si="228"/>
        <v>0</v>
      </c>
      <c r="AB28" s="8">
        <f t="shared" si="229"/>
        <v>0</v>
      </c>
      <c r="AC28" s="8">
        <f t="shared" si="230"/>
        <v>0</v>
      </c>
      <c r="AD28" s="8">
        <f t="shared" si="231"/>
        <v>0</v>
      </c>
      <c r="AE28" s="10">
        <f t="shared" si="232"/>
        <v>0</v>
      </c>
      <c r="AF28" s="10">
        <f t="shared" si="233"/>
        <v>0</v>
      </c>
      <c r="AG28" s="10">
        <f t="shared" si="234"/>
        <v>0</v>
      </c>
      <c r="AH28" s="10">
        <f t="shared" si="235"/>
        <v>0</v>
      </c>
      <c r="AI28" s="10">
        <f t="shared" si="236"/>
        <v>0</v>
      </c>
      <c r="AJ28" s="10">
        <f t="shared" si="237"/>
        <v>0</v>
      </c>
      <c r="AK28" s="10">
        <f t="shared" si="238"/>
        <v>0</v>
      </c>
      <c r="AL28" s="11">
        <f t="shared" si="239"/>
        <v>1</v>
      </c>
      <c r="AM28" s="11">
        <f t="shared" si="240"/>
        <v>0</v>
      </c>
      <c r="AN28" s="11">
        <f t="shared" si="241"/>
        <v>1</v>
      </c>
      <c r="AO28" s="11">
        <f t="shared" si="242"/>
        <v>0</v>
      </c>
      <c r="AP28" s="11">
        <f t="shared" si="243"/>
        <v>1</v>
      </c>
      <c r="AQ28" s="11">
        <f t="shared" si="244"/>
        <v>0</v>
      </c>
      <c r="AR28" s="11">
        <f t="shared" si="245"/>
        <v>12</v>
      </c>
      <c r="AS28" s="9">
        <f t="shared" si="246"/>
        <v>1</v>
      </c>
      <c r="AT28" s="9">
        <f t="shared" si="247"/>
        <v>1</v>
      </c>
      <c r="AU28" s="9">
        <f t="shared" si="248"/>
        <v>0</v>
      </c>
      <c r="AV28" s="9">
        <f t="shared" si="249"/>
        <v>1</v>
      </c>
      <c r="AW28" s="9">
        <f t="shared" si="250"/>
        <v>0</v>
      </c>
      <c r="AX28" s="9">
        <f t="shared" si="251"/>
        <v>0</v>
      </c>
      <c r="AY28" s="9">
        <f t="shared" si="252"/>
        <v>2</v>
      </c>
      <c r="AZ28" s="8">
        <f t="shared" si="253"/>
        <v>0</v>
      </c>
      <c r="BA28" s="8">
        <f t="shared" si="254"/>
        <v>0</v>
      </c>
      <c r="BB28" s="8">
        <f t="shared" si="255"/>
        <v>0</v>
      </c>
      <c r="BC28" s="8">
        <f t="shared" si="256"/>
        <v>0</v>
      </c>
      <c r="BD28" s="8">
        <f t="shared" si="257"/>
        <v>0</v>
      </c>
      <c r="BE28" s="8">
        <f t="shared" si="258"/>
        <v>0</v>
      </c>
      <c r="BF28" s="8">
        <f t="shared" si="259"/>
        <v>0</v>
      </c>
      <c r="BG28" s="10">
        <f t="shared" si="260"/>
        <v>0</v>
      </c>
      <c r="BH28" s="10">
        <f t="shared" si="261"/>
        <v>0</v>
      </c>
      <c r="BI28" s="10">
        <f t="shared" si="262"/>
        <v>0</v>
      </c>
      <c r="BJ28" s="10">
        <f t="shared" si="263"/>
        <v>0</v>
      </c>
      <c r="BK28" s="10">
        <f t="shared" si="264"/>
        <v>0</v>
      </c>
      <c r="BL28" s="10">
        <f t="shared" si="265"/>
        <v>0</v>
      </c>
      <c r="BM28" s="10">
        <f t="shared" si="266"/>
        <v>0</v>
      </c>
      <c r="BN28" s="11">
        <f t="shared" si="267"/>
        <v>0</v>
      </c>
      <c r="BO28" s="11">
        <f t="shared" si="268"/>
        <v>0</v>
      </c>
      <c r="BP28" s="11">
        <f t="shared" si="269"/>
        <v>0</v>
      </c>
      <c r="BQ28" s="11">
        <f t="shared" si="270"/>
        <v>0</v>
      </c>
      <c r="BR28" s="11">
        <f t="shared" si="271"/>
        <v>0</v>
      </c>
      <c r="BS28" s="11">
        <f t="shared" si="272"/>
        <v>0</v>
      </c>
      <c r="BT28" s="11">
        <f t="shared" si="273"/>
        <v>0</v>
      </c>
      <c r="BU28" s="9">
        <f t="shared" si="274"/>
        <v>0</v>
      </c>
      <c r="BV28" s="9">
        <f t="shared" si="275"/>
        <v>0</v>
      </c>
      <c r="BW28" s="9">
        <f t="shared" si="276"/>
        <v>0</v>
      </c>
      <c r="BX28" s="9">
        <f t="shared" si="277"/>
        <v>0</v>
      </c>
      <c r="BY28" s="9">
        <f t="shared" si="278"/>
        <v>0</v>
      </c>
      <c r="BZ28" s="9">
        <f t="shared" si="279"/>
        <v>0</v>
      </c>
      <c r="CA28" s="9">
        <f t="shared" si="280"/>
        <v>0</v>
      </c>
      <c r="CB28" s="8">
        <f t="shared" si="281"/>
        <v>0</v>
      </c>
      <c r="CC28" s="8">
        <f t="shared" si="282"/>
        <v>0</v>
      </c>
      <c r="CD28" s="8">
        <f t="shared" si="283"/>
        <v>0</v>
      </c>
      <c r="CE28" s="8">
        <f t="shared" si="284"/>
        <v>0</v>
      </c>
      <c r="CF28" s="8">
        <f t="shared" si="285"/>
        <v>0</v>
      </c>
      <c r="CG28" s="8">
        <f t="shared" si="286"/>
        <v>0</v>
      </c>
      <c r="CH28" s="8">
        <f t="shared" si="287"/>
        <v>0</v>
      </c>
      <c r="CI28" s="10">
        <f t="shared" si="288"/>
        <v>0</v>
      </c>
      <c r="CJ28" s="10">
        <f t="shared" si="289"/>
        <v>0</v>
      </c>
      <c r="CK28" s="10">
        <f t="shared" si="290"/>
        <v>0</v>
      </c>
      <c r="CL28" s="10">
        <f t="shared" si="291"/>
        <v>0</v>
      </c>
      <c r="CM28" s="10">
        <f t="shared" si="292"/>
        <v>0</v>
      </c>
      <c r="CN28" s="10">
        <f t="shared" si="293"/>
        <v>0</v>
      </c>
      <c r="CO28" s="10">
        <f t="shared" si="294"/>
        <v>0</v>
      </c>
      <c r="CP28" s="11">
        <f t="shared" si="295"/>
        <v>0</v>
      </c>
      <c r="CQ28" s="11">
        <f t="shared" si="296"/>
        <v>0</v>
      </c>
      <c r="CR28" s="11">
        <f t="shared" si="297"/>
        <v>0</v>
      </c>
      <c r="CS28" s="11">
        <f t="shared" si="298"/>
        <v>0</v>
      </c>
      <c r="CT28" s="11">
        <f t="shared" si="299"/>
        <v>0</v>
      </c>
      <c r="CU28" s="11">
        <f t="shared" si="300"/>
        <v>0</v>
      </c>
      <c r="CV28" s="11">
        <f t="shared" si="301"/>
        <v>0</v>
      </c>
      <c r="CW28" s="1">
        <f t="shared" si="129"/>
        <v>2</v>
      </c>
    </row>
    <row r="29" spans="1:101" x14ac:dyDescent="0.45">
      <c r="A29" s="56">
        <f>+Standings!W29</f>
        <v>26</v>
      </c>
      <c r="B29" s="56" t="str">
        <f t="shared" si="130"/>
        <v>BB-JK-26</v>
      </c>
      <c r="C29" s="56">
        <f>+Standings!V29</f>
        <v>5</v>
      </c>
      <c r="D29" s="57">
        <f t="shared" si="304"/>
        <v>45853</v>
      </c>
      <c r="E29" s="58">
        <v>45853</v>
      </c>
      <c r="F29" s="59">
        <v>0.79166666666666663</v>
      </c>
      <c r="G29" s="59"/>
      <c r="H29" s="56" t="str">
        <f>+Standings!AA29</f>
        <v>Chester Valley</v>
      </c>
      <c r="I29" s="56">
        <v>3</v>
      </c>
      <c r="J29" s="56" t="s">
        <v>18</v>
      </c>
      <c r="K29" s="56" t="str">
        <f>+Standings!AB29</f>
        <v>Lower Perk (Silbert)</v>
      </c>
      <c r="L29" s="56">
        <v>9</v>
      </c>
      <c r="M29" s="56" t="str">
        <f>VLOOKUP(K29,Standings!$Q$4:$R$15,2,FALSE)</f>
        <v>LP-Palmer Park</v>
      </c>
      <c r="N29" s="56"/>
      <c r="O29" s="56" t="s">
        <v>43</v>
      </c>
      <c r="P29" s="3"/>
      <c r="Q29" s="9">
        <f t="shared" si="218"/>
        <v>1</v>
      </c>
      <c r="R29" s="9">
        <f t="shared" si="219"/>
        <v>0</v>
      </c>
      <c r="S29" s="9">
        <f t="shared" si="220"/>
        <v>1</v>
      </c>
      <c r="T29" s="9">
        <f t="shared" si="221"/>
        <v>0</v>
      </c>
      <c r="U29" s="9">
        <f t="shared" si="222"/>
        <v>1</v>
      </c>
      <c r="V29" s="9">
        <f t="shared" si="223"/>
        <v>0</v>
      </c>
      <c r="W29" s="9">
        <f t="shared" si="224"/>
        <v>9</v>
      </c>
      <c r="X29" s="8">
        <f t="shared" si="225"/>
        <v>1</v>
      </c>
      <c r="Y29" s="8">
        <f t="shared" si="226"/>
        <v>1</v>
      </c>
      <c r="Z29" s="8">
        <f t="shared" si="227"/>
        <v>0</v>
      </c>
      <c r="AA29" s="8">
        <f t="shared" si="228"/>
        <v>1</v>
      </c>
      <c r="AB29" s="8">
        <f t="shared" si="229"/>
        <v>0</v>
      </c>
      <c r="AC29" s="8">
        <f t="shared" si="230"/>
        <v>0</v>
      </c>
      <c r="AD29" s="8">
        <f t="shared" si="231"/>
        <v>3</v>
      </c>
      <c r="AE29" s="10">
        <f t="shared" si="232"/>
        <v>0</v>
      </c>
      <c r="AF29" s="10">
        <f t="shared" si="233"/>
        <v>0</v>
      </c>
      <c r="AG29" s="10">
        <f t="shared" si="234"/>
        <v>0</v>
      </c>
      <c r="AH29" s="10">
        <f t="shared" si="235"/>
        <v>0</v>
      </c>
      <c r="AI29" s="10">
        <f t="shared" si="236"/>
        <v>0</v>
      </c>
      <c r="AJ29" s="10">
        <f t="shared" si="237"/>
        <v>0</v>
      </c>
      <c r="AK29" s="10">
        <f t="shared" si="238"/>
        <v>0</v>
      </c>
      <c r="AL29" s="11">
        <f t="shared" si="239"/>
        <v>0</v>
      </c>
      <c r="AM29" s="11">
        <f t="shared" si="240"/>
        <v>0</v>
      </c>
      <c r="AN29" s="11">
        <f t="shared" si="241"/>
        <v>0</v>
      </c>
      <c r="AO29" s="11">
        <f t="shared" si="242"/>
        <v>0</v>
      </c>
      <c r="AP29" s="11">
        <f t="shared" si="243"/>
        <v>0</v>
      </c>
      <c r="AQ29" s="11">
        <f t="shared" si="244"/>
        <v>0</v>
      </c>
      <c r="AR29" s="11">
        <f t="shared" si="245"/>
        <v>0</v>
      </c>
      <c r="AS29" s="9">
        <f t="shared" si="246"/>
        <v>0</v>
      </c>
      <c r="AT29" s="9">
        <f t="shared" si="247"/>
        <v>0</v>
      </c>
      <c r="AU29" s="9">
        <f t="shared" si="248"/>
        <v>0</v>
      </c>
      <c r="AV29" s="9">
        <f t="shared" si="249"/>
        <v>0</v>
      </c>
      <c r="AW29" s="9">
        <f t="shared" si="250"/>
        <v>0</v>
      </c>
      <c r="AX29" s="9">
        <f t="shared" si="251"/>
        <v>0</v>
      </c>
      <c r="AY29" s="9">
        <f t="shared" si="252"/>
        <v>0</v>
      </c>
      <c r="AZ29" s="8">
        <f t="shared" si="253"/>
        <v>0</v>
      </c>
      <c r="BA29" s="8">
        <f t="shared" si="254"/>
        <v>0</v>
      </c>
      <c r="BB29" s="8">
        <f t="shared" si="255"/>
        <v>0</v>
      </c>
      <c r="BC29" s="8">
        <f t="shared" si="256"/>
        <v>0</v>
      </c>
      <c r="BD29" s="8">
        <f t="shared" si="257"/>
        <v>0</v>
      </c>
      <c r="BE29" s="8">
        <f t="shared" si="258"/>
        <v>0</v>
      </c>
      <c r="BF29" s="8">
        <f t="shared" si="259"/>
        <v>0</v>
      </c>
      <c r="BG29" s="10">
        <f t="shared" si="260"/>
        <v>0</v>
      </c>
      <c r="BH29" s="10">
        <f t="shared" si="261"/>
        <v>0</v>
      </c>
      <c r="BI29" s="10">
        <f t="shared" si="262"/>
        <v>0</v>
      </c>
      <c r="BJ29" s="10">
        <f t="shared" si="263"/>
        <v>0</v>
      </c>
      <c r="BK29" s="10">
        <f t="shared" si="264"/>
        <v>0</v>
      </c>
      <c r="BL29" s="10">
        <f t="shared" si="265"/>
        <v>0</v>
      </c>
      <c r="BM29" s="10">
        <f t="shared" si="266"/>
        <v>0</v>
      </c>
      <c r="BN29" s="11">
        <f t="shared" si="267"/>
        <v>0</v>
      </c>
      <c r="BO29" s="11">
        <f t="shared" si="268"/>
        <v>0</v>
      </c>
      <c r="BP29" s="11">
        <f t="shared" si="269"/>
        <v>0</v>
      </c>
      <c r="BQ29" s="11">
        <f t="shared" si="270"/>
        <v>0</v>
      </c>
      <c r="BR29" s="11">
        <f t="shared" si="271"/>
        <v>0</v>
      </c>
      <c r="BS29" s="11">
        <f t="shared" si="272"/>
        <v>0</v>
      </c>
      <c r="BT29" s="11">
        <f t="shared" si="273"/>
        <v>0</v>
      </c>
      <c r="BU29" s="9">
        <f t="shared" si="274"/>
        <v>0</v>
      </c>
      <c r="BV29" s="9">
        <f t="shared" si="275"/>
        <v>0</v>
      </c>
      <c r="BW29" s="9">
        <f t="shared" si="276"/>
        <v>0</v>
      </c>
      <c r="BX29" s="9">
        <f t="shared" si="277"/>
        <v>0</v>
      </c>
      <c r="BY29" s="9">
        <f t="shared" si="278"/>
        <v>0</v>
      </c>
      <c r="BZ29" s="9">
        <f t="shared" si="279"/>
        <v>0</v>
      </c>
      <c r="CA29" s="9">
        <f t="shared" si="280"/>
        <v>0</v>
      </c>
      <c r="CB29" s="8">
        <f t="shared" si="281"/>
        <v>0</v>
      </c>
      <c r="CC29" s="8">
        <f t="shared" si="282"/>
        <v>0</v>
      </c>
      <c r="CD29" s="8">
        <f t="shared" si="283"/>
        <v>0</v>
      </c>
      <c r="CE29" s="8">
        <f t="shared" si="284"/>
        <v>0</v>
      </c>
      <c r="CF29" s="8">
        <f t="shared" si="285"/>
        <v>0</v>
      </c>
      <c r="CG29" s="8">
        <f t="shared" si="286"/>
        <v>0</v>
      </c>
      <c r="CH29" s="8">
        <f t="shared" si="287"/>
        <v>0</v>
      </c>
      <c r="CI29" s="10">
        <f t="shared" si="288"/>
        <v>0</v>
      </c>
      <c r="CJ29" s="10">
        <f t="shared" si="289"/>
        <v>0</v>
      </c>
      <c r="CK29" s="10">
        <f t="shared" si="290"/>
        <v>0</v>
      </c>
      <c r="CL29" s="10">
        <f t="shared" si="291"/>
        <v>0</v>
      </c>
      <c r="CM29" s="10">
        <f t="shared" si="292"/>
        <v>0</v>
      </c>
      <c r="CN29" s="10">
        <f t="shared" si="293"/>
        <v>0</v>
      </c>
      <c r="CO29" s="10">
        <f t="shared" si="294"/>
        <v>0</v>
      </c>
      <c r="CP29" s="11">
        <f t="shared" si="295"/>
        <v>0</v>
      </c>
      <c r="CQ29" s="11">
        <f t="shared" si="296"/>
        <v>0</v>
      </c>
      <c r="CR29" s="11">
        <f t="shared" si="297"/>
        <v>0</v>
      </c>
      <c r="CS29" s="11">
        <f t="shared" si="298"/>
        <v>0</v>
      </c>
      <c r="CT29" s="11">
        <f t="shared" si="299"/>
        <v>0</v>
      </c>
      <c r="CU29" s="11">
        <f t="shared" si="300"/>
        <v>0</v>
      </c>
      <c r="CV29" s="11">
        <f t="shared" si="301"/>
        <v>0</v>
      </c>
      <c r="CW29" s="1">
        <f t="shared" si="129"/>
        <v>2</v>
      </c>
    </row>
    <row r="30" spans="1:101" x14ac:dyDescent="0.45">
      <c r="A30" s="56">
        <f>+Standings!W30</f>
        <v>27</v>
      </c>
      <c r="B30" s="56" t="str">
        <f t="shared" si="130"/>
        <v>BB-JK-27</v>
      </c>
      <c r="C30" s="56">
        <f>+Standings!V30</f>
        <v>5</v>
      </c>
      <c r="D30" s="57">
        <f t="shared" si="304"/>
        <v>45853</v>
      </c>
      <c r="E30" s="58">
        <v>45853</v>
      </c>
      <c r="F30" s="59">
        <v>0.75</v>
      </c>
      <c r="G30" s="59"/>
      <c r="H30" s="56" t="str">
        <f>+Standings!AA30</f>
        <v>GVE (Bender)</v>
      </c>
      <c r="I30" s="56">
        <v>4</v>
      </c>
      <c r="J30" s="56" t="s">
        <v>18</v>
      </c>
      <c r="K30" s="56" t="str">
        <f>+Standings!AB30</f>
        <v>Berwyn-Paoli</v>
      </c>
      <c r="L30" s="56">
        <v>3</v>
      </c>
      <c r="M30" s="56" t="str">
        <f>VLOOKUP(K30,Standings!$Q$4:$R$15,2,FALSE)</f>
        <v>BP-Field of Dreams</v>
      </c>
      <c r="N30" s="56"/>
      <c r="O30" s="56" t="s">
        <v>43</v>
      </c>
      <c r="P30" s="3"/>
      <c r="Q30" s="9">
        <f t="shared" si="218"/>
        <v>0</v>
      </c>
      <c r="R30" s="9">
        <f t="shared" si="219"/>
        <v>0</v>
      </c>
      <c r="S30" s="9">
        <f t="shared" si="220"/>
        <v>0</v>
      </c>
      <c r="T30" s="9">
        <f t="shared" si="221"/>
        <v>0</v>
      </c>
      <c r="U30" s="9">
        <f t="shared" si="222"/>
        <v>0</v>
      </c>
      <c r="V30" s="9">
        <f t="shared" si="223"/>
        <v>0</v>
      </c>
      <c r="W30" s="9">
        <f t="shared" si="224"/>
        <v>0</v>
      </c>
      <c r="X30" s="8">
        <f t="shared" si="225"/>
        <v>0</v>
      </c>
      <c r="Y30" s="8">
        <f t="shared" si="226"/>
        <v>0</v>
      </c>
      <c r="Z30" s="8">
        <f t="shared" si="227"/>
        <v>0</v>
      </c>
      <c r="AA30" s="8">
        <f t="shared" si="228"/>
        <v>0</v>
      </c>
      <c r="AB30" s="8">
        <f t="shared" si="229"/>
        <v>0</v>
      </c>
      <c r="AC30" s="8">
        <f t="shared" si="230"/>
        <v>0</v>
      </c>
      <c r="AD30" s="8">
        <f t="shared" si="231"/>
        <v>0</v>
      </c>
      <c r="AE30" s="10">
        <f t="shared" si="232"/>
        <v>0</v>
      </c>
      <c r="AF30" s="10">
        <f t="shared" si="233"/>
        <v>0</v>
      </c>
      <c r="AG30" s="10">
        <f t="shared" si="234"/>
        <v>0</v>
      </c>
      <c r="AH30" s="10">
        <f t="shared" si="235"/>
        <v>0</v>
      </c>
      <c r="AI30" s="10">
        <f t="shared" si="236"/>
        <v>0</v>
      </c>
      <c r="AJ30" s="10">
        <f t="shared" si="237"/>
        <v>0</v>
      </c>
      <c r="AK30" s="10">
        <f t="shared" si="238"/>
        <v>0</v>
      </c>
      <c r="AL30" s="11">
        <f t="shared" si="239"/>
        <v>0</v>
      </c>
      <c r="AM30" s="11">
        <f t="shared" si="240"/>
        <v>0</v>
      </c>
      <c r="AN30" s="11">
        <f t="shared" si="241"/>
        <v>0</v>
      </c>
      <c r="AO30" s="11">
        <f t="shared" si="242"/>
        <v>0</v>
      </c>
      <c r="AP30" s="11">
        <f t="shared" si="243"/>
        <v>0</v>
      </c>
      <c r="AQ30" s="11">
        <f t="shared" si="244"/>
        <v>0</v>
      </c>
      <c r="AR30" s="11">
        <f t="shared" si="245"/>
        <v>0</v>
      </c>
      <c r="AS30" s="9">
        <f t="shared" si="246"/>
        <v>0</v>
      </c>
      <c r="AT30" s="9">
        <f t="shared" si="247"/>
        <v>0</v>
      </c>
      <c r="AU30" s="9">
        <f t="shared" si="248"/>
        <v>0</v>
      </c>
      <c r="AV30" s="9">
        <f t="shared" si="249"/>
        <v>0</v>
      </c>
      <c r="AW30" s="9">
        <f t="shared" si="250"/>
        <v>0</v>
      </c>
      <c r="AX30" s="9">
        <f t="shared" si="251"/>
        <v>0</v>
      </c>
      <c r="AY30" s="9">
        <f t="shared" si="252"/>
        <v>0</v>
      </c>
      <c r="AZ30" s="8">
        <f t="shared" si="253"/>
        <v>0</v>
      </c>
      <c r="BA30" s="8">
        <f t="shared" si="254"/>
        <v>0</v>
      </c>
      <c r="BB30" s="8">
        <f t="shared" si="255"/>
        <v>0</v>
      </c>
      <c r="BC30" s="8">
        <f t="shared" si="256"/>
        <v>0</v>
      </c>
      <c r="BD30" s="8">
        <f t="shared" si="257"/>
        <v>0</v>
      </c>
      <c r="BE30" s="8">
        <f t="shared" si="258"/>
        <v>0</v>
      </c>
      <c r="BF30" s="8">
        <f t="shared" si="259"/>
        <v>0</v>
      </c>
      <c r="BG30" s="10">
        <f t="shared" si="260"/>
        <v>1</v>
      </c>
      <c r="BH30" s="10">
        <f t="shared" si="261"/>
        <v>1</v>
      </c>
      <c r="BI30" s="10">
        <f t="shared" si="262"/>
        <v>0</v>
      </c>
      <c r="BJ30" s="10">
        <f t="shared" si="263"/>
        <v>0</v>
      </c>
      <c r="BK30" s="10">
        <f t="shared" si="264"/>
        <v>1</v>
      </c>
      <c r="BL30" s="10">
        <f t="shared" si="265"/>
        <v>0</v>
      </c>
      <c r="BM30" s="10">
        <f t="shared" si="266"/>
        <v>4</v>
      </c>
      <c r="BN30" s="11">
        <f t="shared" si="267"/>
        <v>1</v>
      </c>
      <c r="BO30" s="11">
        <f t="shared" si="268"/>
        <v>0</v>
      </c>
      <c r="BP30" s="11">
        <f t="shared" si="269"/>
        <v>1</v>
      </c>
      <c r="BQ30" s="11">
        <f t="shared" si="270"/>
        <v>1</v>
      </c>
      <c r="BR30" s="11">
        <f t="shared" si="271"/>
        <v>0</v>
      </c>
      <c r="BS30" s="11">
        <f t="shared" si="272"/>
        <v>0</v>
      </c>
      <c r="BT30" s="11">
        <f t="shared" si="273"/>
        <v>3</v>
      </c>
      <c r="BU30" s="9">
        <f t="shared" si="274"/>
        <v>0</v>
      </c>
      <c r="BV30" s="9">
        <f t="shared" si="275"/>
        <v>0</v>
      </c>
      <c r="BW30" s="9">
        <f t="shared" si="276"/>
        <v>0</v>
      </c>
      <c r="BX30" s="9">
        <f t="shared" si="277"/>
        <v>0</v>
      </c>
      <c r="BY30" s="9">
        <f t="shared" si="278"/>
        <v>0</v>
      </c>
      <c r="BZ30" s="9">
        <f t="shared" si="279"/>
        <v>0</v>
      </c>
      <c r="CA30" s="9">
        <f t="shared" si="280"/>
        <v>0</v>
      </c>
      <c r="CB30" s="8">
        <f t="shared" si="281"/>
        <v>0</v>
      </c>
      <c r="CC30" s="8">
        <f t="shared" si="282"/>
        <v>0</v>
      </c>
      <c r="CD30" s="8">
        <f t="shared" si="283"/>
        <v>0</v>
      </c>
      <c r="CE30" s="8">
        <f t="shared" si="284"/>
        <v>0</v>
      </c>
      <c r="CF30" s="8">
        <f t="shared" si="285"/>
        <v>0</v>
      </c>
      <c r="CG30" s="8">
        <f t="shared" si="286"/>
        <v>0</v>
      </c>
      <c r="CH30" s="8">
        <f t="shared" si="287"/>
        <v>0</v>
      </c>
      <c r="CI30" s="10">
        <f t="shared" si="288"/>
        <v>0</v>
      </c>
      <c r="CJ30" s="10">
        <f t="shared" si="289"/>
        <v>0</v>
      </c>
      <c r="CK30" s="10">
        <f t="shared" si="290"/>
        <v>0</v>
      </c>
      <c r="CL30" s="10">
        <f t="shared" si="291"/>
        <v>0</v>
      </c>
      <c r="CM30" s="10">
        <f t="shared" si="292"/>
        <v>0</v>
      </c>
      <c r="CN30" s="10">
        <f t="shared" si="293"/>
        <v>0</v>
      </c>
      <c r="CO30" s="10">
        <f t="shared" si="294"/>
        <v>0</v>
      </c>
      <c r="CP30" s="11">
        <f t="shared" si="295"/>
        <v>0</v>
      </c>
      <c r="CQ30" s="11">
        <f t="shared" si="296"/>
        <v>0</v>
      </c>
      <c r="CR30" s="11">
        <f t="shared" si="297"/>
        <v>0</v>
      </c>
      <c r="CS30" s="11">
        <f t="shared" si="298"/>
        <v>0</v>
      </c>
      <c r="CT30" s="11">
        <f t="shared" si="299"/>
        <v>0</v>
      </c>
      <c r="CU30" s="11">
        <f t="shared" si="300"/>
        <v>0</v>
      </c>
      <c r="CV30" s="11">
        <f t="shared" si="301"/>
        <v>0</v>
      </c>
      <c r="CW30" s="1">
        <f t="shared" si="129"/>
        <v>2</v>
      </c>
    </row>
    <row r="31" spans="1:101" x14ac:dyDescent="0.45">
      <c r="A31" s="56">
        <f>+Standings!W31</f>
        <v>28</v>
      </c>
      <c r="B31" s="56" t="str">
        <f t="shared" si="130"/>
        <v>BB-JK-28</v>
      </c>
      <c r="C31" s="56">
        <f>+Standings!V31</f>
        <v>5</v>
      </c>
      <c r="D31" s="57">
        <f t="shared" si="304"/>
        <v>45853</v>
      </c>
      <c r="E31" s="58">
        <v>45853</v>
      </c>
      <c r="F31" s="59">
        <v>0.75</v>
      </c>
      <c r="G31" s="59"/>
      <c r="H31" s="56" t="str">
        <f>+Standings!AA31</f>
        <v>Lower Perk (Hazzard)</v>
      </c>
      <c r="I31" s="56">
        <v>8</v>
      </c>
      <c r="J31" s="56" t="s">
        <v>18</v>
      </c>
      <c r="K31" s="56" t="str">
        <f>+Standings!AB31</f>
        <v>Lower Merion</v>
      </c>
      <c r="L31" s="56">
        <v>13</v>
      </c>
      <c r="M31" s="56" t="str">
        <f>VLOOKUP(K31,Standings!$Q$4:$R$15,2,FALSE)</f>
        <v>LM-Ashburn Field</v>
      </c>
      <c r="N31" s="56"/>
      <c r="O31" s="56" t="s">
        <v>43</v>
      </c>
      <c r="P31" s="3"/>
      <c r="Q31" s="9">
        <f t="shared" si="218"/>
        <v>0</v>
      </c>
      <c r="R31" s="9">
        <f t="shared" si="219"/>
        <v>0</v>
      </c>
      <c r="S31" s="9">
        <f t="shared" si="220"/>
        <v>0</v>
      </c>
      <c r="T31" s="9">
        <f t="shared" si="221"/>
        <v>0</v>
      </c>
      <c r="U31" s="9">
        <f t="shared" si="222"/>
        <v>0</v>
      </c>
      <c r="V31" s="9">
        <f t="shared" si="223"/>
        <v>0</v>
      </c>
      <c r="W31" s="9">
        <f t="shared" si="224"/>
        <v>0</v>
      </c>
      <c r="X31" s="8">
        <f t="shared" si="225"/>
        <v>0</v>
      </c>
      <c r="Y31" s="8">
        <f t="shared" si="226"/>
        <v>0</v>
      </c>
      <c r="Z31" s="8">
        <f t="shared" si="227"/>
        <v>0</v>
      </c>
      <c r="AA31" s="8">
        <f t="shared" si="228"/>
        <v>0</v>
      </c>
      <c r="AB31" s="8">
        <f t="shared" si="229"/>
        <v>0</v>
      </c>
      <c r="AC31" s="8">
        <f t="shared" si="230"/>
        <v>0</v>
      </c>
      <c r="AD31" s="8">
        <f t="shared" si="231"/>
        <v>0</v>
      </c>
      <c r="AE31" s="10">
        <f t="shared" si="232"/>
        <v>0</v>
      </c>
      <c r="AF31" s="10">
        <f t="shared" si="233"/>
        <v>0</v>
      </c>
      <c r="AG31" s="10">
        <f t="shared" si="234"/>
        <v>0</v>
      </c>
      <c r="AH31" s="10">
        <f t="shared" si="235"/>
        <v>0</v>
      </c>
      <c r="AI31" s="10">
        <f t="shared" si="236"/>
        <v>0</v>
      </c>
      <c r="AJ31" s="10">
        <f t="shared" si="237"/>
        <v>0</v>
      </c>
      <c r="AK31" s="10">
        <f t="shared" si="238"/>
        <v>0</v>
      </c>
      <c r="AL31" s="11">
        <f t="shared" si="239"/>
        <v>0</v>
      </c>
      <c r="AM31" s="11">
        <f t="shared" si="240"/>
        <v>0</v>
      </c>
      <c r="AN31" s="11">
        <f t="shared" si="241"/>
        <v>0</v>
      </c>
      <c r="AO31" s="11">
        <f t="shared" si="242"/>
        <v>0</v>
      </c>
      <c r="AP31" s="11">
        <f t="shared" si="243"/>
        <v>0</v>
      </c>
      <c r="AQ31" s="11">
        <f t="shared" si="244"/>
        <v>0</v>
      </c>
      <c r="AR31" s="11">
        <f t="shared" si="245"/>
        <v>0</v>
      </c>
      <c r="AS31" s="9">
        <f t="shared" si="246"/>
        <v>0</v>
      </c>
      <c r="AT31" s="9">
        <f t="shared" si="247"/>
        <v>0</v>
      </c>
      <c r="AU31" s="9">
        <f t="shared" si="248"/>
        <v>0</v>
      </c>
      <c r="AV31" s="9">
        <f t="shared" si="249"/>
        <v>0</v>
      </c>
      <c r="AW31" s="9">
        <f t="shared" si="250"/>
        <v>0</v>
      </c>
      <c r="AX31" s="9">
        <f t="shared" si="251"/>
        <v>0</v>
      </c>
      <c r="AY31" s="9">
        <f t="shared" si="252"/>
        <v>0</v>
      </c>
      <c r="AZ31" s="8">
        <f t="shared" si="253"/>
        <v>0</v>
      </c>
      <c r="BA31" s="8">
        <f t="shared" si="254"/>
        <v>0</v>
      </c>
      <c r="BB31" s="8">
        <f t="shared" si="255"/>
        <v>0</v>
      </c>
      <c r="BC31" s="8">
        <f t="shared" si="256"/>
        <v>0</v>
      </c>
      <c r="BD31" s="8">
        <f t="shared" si="257"/>
        <v>0</v>
      </c>
      <c r="BE31" s="8">
        <f t="shared" si="258"/>
        <v>0</v>
      </c>
      <c r="BF31" s="8">
        <f t="shared" si="259"/>
        <v>0</v>
      </c>
      <c r="BG31" s="10">
        <f t="shared" si="260"/>
        <v>0</v>
      </c>
      <c r="BH31" s="10">
        <f t="shared" si="261"/>
        <v>0</v>
      </c>
      <c r="BI31" s="10">
        <f t="shared" si="262"/>
        <v>0</v>
      </c>
      <c r="BJ31" s="10">
        <f t="shared" si="263"/>
        <v>0</v>
      </c>
      <c r="BK31" s="10">
        <f t="shared" si="264"/>
        <v>0</v>
      </c>
      <c r="BL31" s="10">
        <f t="shared" si="265"/>
        <v>0</v>
      </c>
      <c r="BM31" s="10">
        <f t="shared" si="266"/>
        <v>0</v>
      </c>
      <c r="BN31" s="11">
        <f t="shared" si="267"/>
        <v>0</v>
      </c>
      <c r="BO31" s="11">
        <f t="shared" si="268"/>
        <v>0</v>
      </c>
      <c r="BP31" s="11">
        <f t="shared" si="269"/>
        <v>0</v>
      </c>
      <c r="BQ31" s="11">
        <f t="shared" si="270"/>
        <v>0</v>
      </c>
      <c r="BR31" s="11">
        <f t="shared" si="271"/>
        <v>0</v>
      </c>
      <c r="BS31" s="11">
        <f t="shared" si="272"/>
        <v>0</v>
      </c>
      <c r="BT31" s="11">
        <f t="shared" si="273"/>
        <v>0</v>
      </c>
      <c r="BU31" s="9">
        <f t="shared" si="274"/>
        <v>0</v>
      </c>
      <c r="BV31" s="9">
        <f t="shared" si="275"/>
        <v>0</v>
      </c>
      <c r="BW31" s="9">
        <f t="shared" si="276"/>
        <v>0</v>
      </c>
      <c r="BX31" s="9">
        <f t="shared" si="277"/>
        <v>0</v>
      </c>
      <c r="BY31" s="9">
        <f t="shared" si="278"/>
        <v>0</v>
      </c>
      <c r="BZ31" s="9">
        <f t="shared" si="279"/>
        <v>0</v>
      </c>
      <c r="CA31" s="9">
        <f t="shared" si="280"/>
        <v>0</v>
      </c>
      <c r="CB31" s="8">
        <f t="shared" si="281"/>
        <v>1</v>
      </c>
      <c r="CC31" s="8">
        <f t="shared" si="282"/>
        <v>1</v>
      </c>
      <c r="CD31" s="8">
        <f t="shared" si="283"/>
        <v>0</v>
      </c>
      <c r="CE31" s="8">
        <f t="shared" si="284"/>
        <v>1</v>
      </c>
      <c r="CF31" s="8">
        <f t="shared" si="285"/>
        <v>0</v>
      </c>
      <c r="CG31" s="8">
        <f t="shared" si="286"/>
        <v>0</v>
      </c>
      <c r="CH31" s="8">
        <f t="shared" si="287"/>
        <v>8</v>
      </c>
      <c r="CI31" s="10">
        <f t="shared" si="288"/>
        <v>1</v>
      </c>
      <c r="CJ31" s="10">
        <f t="shared" si="289"/>
        <v>0</v>
      </c>
      <c r="CK31" s="10">
        <f t="shared" si="290"/>
        <v>1</v>
      </c>
      <c r="CL31" s="10">
        <f t="shared" si="291"/>
        <v>0</v>
      </c>
      <c r="CM31" s="10">
        <f t="shared" si="292"/>
        <v>1</v>
      </c>
      <c r="CN31" s="10">
        <f t="shared" si="293"/>
        <v>0</v>
      </c>
      <c r="CO31" s="10">
        <f t="shared" si="294"/>
        <v>13</v>
      </c>
      <c r="CP31" s="11">
        <f t="shared" si="295"/>
        <v>0</v>
      </c>
      <c r="CQ31" s="11">
        <f t="shared" si="296"/>
        <v>0</v>
      </c>
      <c r="CR31" s="11">
        <f t="shared" si="297"/>
        <v>0</v>
      </c>
      <c r="CS31" s="11">
        <f t="shared" si="298"/>
        <v>0</v>
      </c>
      <c r="CT31" s="11">
        <f t="shared" si="299"/>
        <v>0</v>
      </c>
      <c r="CU31" s="11">
        <f t="shared" si="300"/>
        <v>0</v>
      </c>
      <c r="CV31" s="11">
        <f t="shared" si="301"/>
        <v>0</v>
      </c>
      <c r="CW31" s="1">
        <f t="shared" si="129"/>
        <v>2</v>
      </c>
    </row>
    <row r="32" spans="1:101" x14ac:dyDescent="0.45">
      <c r="A32" s="56">
        <f>+Standings!W32</f>
        <v>29</v>
      </c>
      <c r="B32" s="56" t="str">
        <f t="shared" si="130"/>
        <v>BB-JK-29</v>
      </c>
      <c r="C32" s="56">
        <f>+Standings!V32</f>
        <v>6</v>
      </c>
      <c r="D32" s="57">
        <f t="shared" ref="D32" si="305">+E32</f>
        <v>45853</v>
      </c>
      <c r="E32" s="58">
        <v>45853</v>
      </c>
      <c r="F32" s="59">
        <v>0.83333333333333337</v>
      </c>
      <c r="G32" s="59"/>
      <c r="H32" s="56" t="str">
        <f>+Standings!AA32</f>
        <v>GVE (Bennett)</v>
      </c>
      <c r="I32" s="56">
        <v>0</v>
      </c>
      <c r="J32" s="56" t="s">
        <v>18</v>
      </c>
      <c r="K32" s="56" t="str">
        <f>+Standings!AB32</f>
        <v>Upper Prov (Kurpiel)</v>
      </c>
      <c r="L32" s="56">
        <v>5</v>
      </c>
      <c r="M32" s="56" t="str">
        <f>VLOOKUP(K32,Standings!$Q$4:$R$15,2,FALSE)</f>
        <v>UP-MacFarlan Park</v>
      </c>
      <c r="N32" s="56"/>
      <c r="O32" s="56" t="s">
        <v>43</v>
      </c>
      <c r="P32" s="12"/>
      <c r="Q32" s="9">
        <f t="shared" si="218"/>
        <v>0</v>
      </c>
      <c r="R32" s="9">
        <f t="shared" si="219"/>
        <v>0</v>
      </c>
      <c r="S32" s="9">
        <f t="shared" si="220"/>
        <v>0</v>
      </c>
      <c r="T32" s="9">
        <f t="shared" si="221"/>
        <v>0</v>
      </c>
      <c r="U32" s="9">
        <f t="shared" si="222"/>
        <v>0</v>
      </c>
      <c r="V32" s="9">
        <f t="shared" si="223"/>
        <v>0</v>
      </c>
      <c r="W32" s="9">
        <f t="shared" si="224"/>
        <v>0</v>
      </c>
      <c r="X32" s="8">
        <f t="shared" si="225"/>
        <v>0</v>
      </c>
      <c r="Y32" s="8">
        <f t="shared" si="226"/>
        <v>0</v>
      </c>
      <c r="Z32" s="8">
        <f t="shared" si="227"/>
        <v>0</v>
      </c>
      <c r="AA32" s="8">
        <f t="shared" si="228"/>
        <v>0</v>
      </c>
      <c r="AB32" s="8">
        <f t="shared" si="229"/>
        <v>0</v>
      </c>
      <c r="AC32" s="8">
        <f t="shared" si="230"/>
        <v>0</v>
      </c>
      <c r="AD32" s="8">
        <f t="shared" si="231"/>
        <v>0</v>
      </c>
      <c r="AE32" s="10">
        <f t="shared" si="232"/>
        <v>0</v>
      </c>
      <c r="AF32" s="10">
        <f t="shared" si="233"/>
        <v>0</v>
      </c>
      <c r="AG32" s="10">
        <f t="shared" si="234"/>
        <v>0</v>
      </c>
      <c r="AH32" s="10">
        <f t="shared" si="235"/>
        <v>0</v>
      </c>
      <c r="AI32" s="10">
        <f t="shared" si="236"/>
        <v>0</v>
      </c>
      <c r="AJ32" s="10">
        <f t="shared" si="237"/>
        <v>0</v>
      </c>
      <c r="AK32" s="10">
        <f t="shared" si="238"/>
        <v>0</v>
      </c>
      <c r="AL32" s="11">
        <f t="shared" si="239"/>
        <v>0</v>
      </c>
      <c r="AM32" s="11">
        <f t="shared" si="240"/>
        <v>0</v>
      </c>
      <c r="AN32" s="11">
        <f t="shared" si="241"/>
        <v>0</v>
      </c>
      <c r="AO32" s="11">
        <f t="shared" si="242"/>
        <v>0</v>
      </c>
      <c r="AP32" s="11">
        <f t="shared" si="243"/>
        <v>0</v>
      </c>
      <c r="AQ32" s="11">
        <f t="shared" si="244"/>
        <v>0</v>
      </c>
      <c r="AR32" s="11">
        <f t="shared" si="245"/>
        <v>0</v>
      </c>
      <c r="AS32" s="9">
        <f t="shared" si="246"/>
        <v>0</v>
      </c>
      <c r="AT32" s="9">
        <f t="shared" si="247"/>
        <v>0</v>
      </c>
      <c r="AU32" s="9">
        <f t="shared" si="248"/>
        <v>0</v>
      </c>
      <c r="AV32" s="9">
        <f t="shared" si="249"/>
        <v>0</v>
      </c>
      <c r="AW32" s="9">
        <f t="shared" si="250"/>
        <v>0</v>
      </c>
      <c r="AX32" s="9">
        <f t="shared" si="251"/>
        <v>0</v>
      </c>
      <c r="AY32" s="9">
        <f t="shared" si="252"/>
        <v>0</v>
      </c>
      <c r="AZ32" s="8">
        <f t="shared" si="253"/>
        <v>1</v>
      </c>
      <c r="BA32" s="8">
        <f t="shared" si="254"/>
        <v>1</v>
      </c>
      <c r="BB32" s="8">
        <f t="shared" si="255"/>
        <v>0</v>
      </c>
      <c r="BC32" s="8">
        <f t="shared" si="256"/>
        <v>1</v>
      </c>
      <c r="BD32" s="8">
        <f t="shared" si="257"/>
        <v>0</v>
      </c>
      <c r="BE32" s="8">
        <f t="shared" si="258"/>
        <v>0</v>
      </c>
      <c r="BF32" s="8">
        <f t="shared" si="259"/>
        <v>0</v>
      </c>
      <c r="BG32" s="10">
        <f t="shared" si="260"/>
        <v>0</v>
      </c>
      <c r="BH32" s="10">
        <f t="shared" si="261"/>
        <v>0</v>
      </c>
      <c r="BI32" s="10">
        <f t="shared" si="262"/>
        <v>0</v>
      </c>
      <c r="BJ32" s="10">
        <f t="shared" si="263"/>
        <v>0</v>
      </c>
      <c r="BK32" s="10">
        <f t="shared" si="264"/>
        <v>0</v>
      </c>
      <c r="BL32" s="10">
        <f t="shared" si="265"/>
        <v>0</v>
      </c>
      <c r="BM32" s="10">
        <f t="shared" si="266"/>
        <v>0</v>
      </c>
      <c r="BN32" s="11">
        <f t="shared" si="267"/>
        <v>0</v>
      </c>
      <c r="BO32" s="11">
        <f t="shared" si="268"/>
        <v>0</v>
      </c>
      <c r="BP32" s="11">
        <f t="shared" si="269"/>
        <v>0</v>
      </c>
      <c r="BQ32" s="11">
        <f t="shared" si="270"/>
        <v>0</v>
      </c>
      <c r="BR32" s="11">
        <f t="shared" si="271"/>
        <v>0</v>
      </c>
      <c r="BS32" s="11">
        <f t="shared" si="272"/>
        <v>0</v>
      </c>
      <c r="BT32" s="11">
        <f t="shared" si="273"/>
        <v>0</v>
      </c>
      <c r="BU32" s="9">
        <f t="shared" si="274"/>
        <v>1</v>
      </c>
      <c r="BV32" s="9">
        <f t="shared" si="275"/>
        <v>0</v>
      </c>
      <c r="BW32" s="9">
        <f t="shared" si="276"/>
        <v>1</v>
      </c>
      <c r="BX32" s="9">
        <f t="shared" si="277"/>
        <v>0</v>
      </c>
      <c r="BY32" s="9">
        <f t="shared" si="278"/>
        <v>1</v>
      </c>
      <c r="BZ32" s="9">
        <f t="shared" si="279"/>
        <v>0</v>
      </c>
      <c r="CA32" s="9">
        <f t="shared" si="280"/>
        <v>5</v>
      </c>
      <c r="CB32" s="8">
        <f t="shared" si="281"/>
        <v>0</v>
      </c>
      <c r="CC32" s="8">
        <f t="shared" si="282"/>
        <v>0</v>
      </c>
      <c r="CD32" s="8">
        <f t="shared" si="283"/>
        <v>0</v>
      </c>
      <c r="CE32" s="8">
        <f t="shared" si="284"/>
        <v>0</v>
      </c>
      <c r="CF32" s="8">
        <f t="shared" si="285"/>
        <v>0</v>
      </c>
      <c r="CG32" s="8">
        <f t="shared" si="286"/>
        <v>0</v>
      </c>
      <c r="CH32" s="8">
        <f t="shared" si="287"/>
        <v>0</v>
      </c>
      <c r="CI32" s="10">
        <f t="shared" si="288"/>
        <v>0</v>
      </c>
      <c r="CJ32" s="10">
        <f t="shared" si="289"/>
        <v>0</v>
      </c>
      <c r="CK32" s="10">
        <f t="shared" si="290"/>
        <v>0</v>
      </c>
      <c r="CL32" s="10">
        <f t="shared" si="291"/>
        <v>0</v>
      </c>
      <c r="CM32" s="10">
        <f t="shared" si="292"/>
        <v>0</v>
      </c>
      <c r="CN32" s="10">
        <f t="shared" si="293"/>
        <v>0</v>
      </c>
      <c r="CO32" s="10">
        <f t="shared" si="294"/>
        <v>0</v>
      </c>
      <c r="CP32" s="11">
        <f t="shared" si="295"/>
        <v>0</v>
      </c>
      <c r="CQ32" s="11">
        <f t="shared" si="296"/>
        <v>0</v>
      </c>
      <c r="CR32" s="11">
        <f t="shared" si="297"/>
        <v>0</v>
      </c>
      <c r="CS32" s="11">
        <f t="shared" si="298"/>
        <v>0</v>
      </c>
      <c r="CT32" s="11">
        <f t="shared" si="299"/>
        <v>0</v>
      </c>
      <c r="CU32" s="11">
        <f t="shared" si="300"/>
        <v>0</v>
      </c>
      <c r="CV32" s="11">
        <f t="shared" si="301"/>
        <v>0</v>
      </c>
      <c r="CW32" s="1">
        <f t="shared" si="129"/>
        <v>2</v>
      </c>
    </row>
    <row r="33" spans="1:101" x14ac:dyDescent="0.45">
      <c r="A33" s="56">
        <f>+Standings!W33</f>
        <v>30</v>
      </c>
      <c r="B33" s="56" t="str">
        <f t="shared" si="130"/>
        <v>BB-JK-30</v>
      </c>
      <c r="C33" s="56">
        <f>+Standings!V33</f>
        <v>6</v>
      </c>
      <c r="D33" s="57">
        <f>+E33</f>
        <v>45854</v>
      </c>
      <c r="E33" s="58">
        <v>45854</v>
      </c>
      <c r="F33" s="59">
        <v>0.75</v>
      </c>
      <c r="G33" s="59"/>
      <c r="H33" s="56" t="str">
        <f>+Standings!AA33</f>
        <v>Berwyn-Paoli</v>
      </c>
      <c r="I33" s="56">
        <v>9</v>
      </c>
      <c r="J33" s="56" t="s">
        <v>18</v>
      </c>
      <c r="K33" s="56" t="str">
        <f>+Standings!AB33</f>
        <v>Chester Valley</v>
      </c>
      <c r="L33" s="56">
        <v>5</v>
      </c>
      <c r="M33" s="56" t="str">
        <f>VLOOKUP(K33,Standings!$Q$4:$R$15,2,FALSE)</f>
        <v>CV-Monument Park</v>
      </c>
      <c r="N33" s="56"/>
      <c r="O33" s="56" t="s">
        <v>43</v>
      </c>
      <c r="P33" s="12"/>
      <c r="Q33" s="9">
        <f t="shared" si="218"/>
        <v>1</v>
      </c>
      <c r="R33" s="9">
        <f t="shared" si="219"/>
        <v>1</v>
      </c>
      <c r="S33" s="9">
        <f t="shared" si="220"/>
        <v>0</v>
      </c>
      <c r="T33" s="9">
        <f t="shared" si="221"/>
        <v>0</v>
      </c>
      <c r="U33" s="9">
        <f t="shared" si="222"/>
        <v>1</v>
      </c>
      <c r="V33" s="9">
        <f t="shared" si="223"/>
        <v>0</v>
      </c>
      <c r="W33" s="9">
        <f t="shared" si="224"/>
        <v>9</v>
      </c>
      <c r="X33" s="8">
        <f t="shared" si="225"/>
        <v>0</v>
      </c>
      <c r="Y33" s="8">
        <f t="shared" si="226"/>
        <v>0</v>
      </c>
      <c r="Z33" s="8">
        <f t="shared" si="227"/>
        <v>0</v>
      </c>
      <c r="AA33" s="8">
        <f t="shared" si="228"/>
        <v>0</v>
      </c>
      <c r="AB33" s="8">
        <f t="shared" si="229"/>
        <v>0</v>
      </c>
      <c r="AC33" s="8">
        <f t="shared" si="230"/>
        <v>0</v>
      </c>
      <c r="AD33" s="8">
        <f t="shared" si="231"/>
        <v>0</v>
      </c>
      <c r="AE33" s="10">
        <f t="shared" si="232"/>
        <v>0</v>
      </c>
      <c r="AF33" s="10">
        <f t="shared" si="233"/>
        <v>0</v>
      </c>
      <c r="AG33" s="10">
        <f t="shared" si="234"/>
        <v>0</v>
      </c>
      <c r="AH33" s="10">
        <f t="shared" si="235"/>
        <v>0</v>
      </c>
      <c r="AI33" s="10">
        <f t="shared" si="236"/>
        <v>0</v>
      </c>
      <c r="AJ33" s="10">
        <f t="shared" si="237"/>
        <v>0</v>
      </c>
      <c r="AK33" s="10">
        <f t="shared" si="238"/>
        <v>0</v>
      </c>
      <c r="AL33" s="11">
        <f t="shared" si="239"/>
        <v>0</v>
      </c>
      <c r="AM33" s="11">
        <f t="shared" si="240"/>
        <v>0</v>
      </c>
      <c r="AN33" s="11">
        <f t="shared" si="241"/>
        <v>0</v>
      </c>
      <c r="AO33" s="11">
        <f t="shared" si="242"/>
        <v>0</v>
      </c>
      <c r="AP33" s="11">
        <f t="shared" si="243"/>
        <v>0</v>
      </c>
      <c r="AQ33" s="11">
        <f t="shared" si="244"/>
        <v>0</v>
      </c>
      <c r="AR33" s="11">
        <f t="shared" si="245"/>
        <v>0</v>
      </c>
      <c r="AS33" s="9">
        <f t="shared" si="246"/>
        <v>0</v>
      </c>
      <c r="AT33" s="9">
        <f t="shared" si="247"/>
        <v>0</v>
      </c>
      <c r="AU33" s="9">
        <f t="shared" si="248"/>
        <v>0</v>
      </c>
      <c r="AV33" s="9">
        <f t="shared" si="249"/>
        <v>0</v>
      </c>
      <c r="AW33" s="9">
        <f t="shared" si="250"/>
        <v>0</v>
      </c>
      <c r="AX33" s="9">
        <f t="shared" si="251"/>
        <v>0</v>
      </c>
      <c r="AY33" s="9">
        <f t="shared" si="252"/>
        <v>0</v>
      </c>
      <c r="AZ33" s="8">
        <f t="shared" si="253"/>
        <v>0</v>
      </c>
      <c r="BA33" s="8">
        <f t="shared" si="254"/>
        <v>0</v>
      </c>
      <c r="BB33" s="8">
        <f t="shared" si="255"/>
        <v>0</v>
      </c>
      <c r="BC33" s="8">
        <f t="shared" si="256"/>
        <v>0</v>
      </c>
      <c r="BD33" s="8">
        <f t="shared" si="257"/>
        <v>0</v>
      </c>
      <c r="BE33" s="8">
        <f t="shared" si="258"/>
        <v>0</v>
      </c>
      <c r="BF33" s="8">
        <f t="shared" si="259"/>
        <v>0</v>
      </c>
      <c r="BG33" s="10">
        <f t="shared" si="260"/>
        <v>1</v>
      </c>
      <c r="BH33" s="10">
        <f t="shared" si="261"/>
        <v>0</v>
      </c>
      <c r="BI33" s="10">
        <f t="shared" si="262"/>
        <v>1</v>
      </c>
      <c r="BJ33" s="10">
        <f t="shared" si="263"/>
        <v>1</v>
      </c>
      <c r="BK33" s="10">
        <f t="shared" si="264"/>
        <v>0</v>
      </c>
      <c r="BL33" s="10">
        <f t="shared" si="265"/>
        <v>0</v>
      </c>
      <c r="BM33" s="10">
        <f t="shared" si="266"/>
        <v>5</v>
      </c>
      <c r="BN33" s="11">
        <f t="shared" si="267"/>
        <v>0</v>
      </c>
      <c r="BO33" s="11">
        <f t="shared" si="268"/>
        <v>0</v>
      </c>
      <c r="BP33" s="11">
        <f t="shared" si="269"/>
        <v>0</v>
      </c>
      <c r="BQ33" s="11">
        <f t="shared" si="270"/>
        <v>0</v>
      </c>
      <c r="BR33" s="11">
        <f t="shared" si="271"/>
        <v>0</v>
      </c>
      <c r="BS33" s="11">
        <f t="shared" si="272"/>
        <v>0</v>
      </c>
      <c r="BT33" s="11">
        <f t="shared" si="273"/>
        <v>0</v>
      </c>
      <c r="BU33" s="9">
        <f t="shared" si="274"/>
        <v>0</v>
      </c>
      <c r="BV33" s="9">
        <f t="shared" si="275"/>
        <v>0</v>
      </c>
      <c r="BW33" s="9">
        <f t="shared" si="276"/>
        <v>0</v>
      </c>
      <c r="BX33" s="9">
        <f t="shared" si="277"/>
        <v>0</v>
      </c>
      <c r="BY33" s="9">
        <f t="shared" si="278"/>
        <v>0</v>
      </c>
      <c r="BZ33" s="9">
        <f t="shared" si="279"/>
        <v>0</v>
      </c>
      <c r="CA33" s="9">
        <f t="shared" si="280"/>
        <v>0</v>
      </c>
      <c r="CB33" s="8">
        <f t="shared" si="281"/>
        <v>0</v>
      </c>
      <c r="CC33" s="8">
        <f t="shared" si="282"/>
        <v>0</v>
      </c>
      <c r="CD33" s="8">
        <f t="shared" si="283"/>
        <v>0</v>
      </c>
      <c r="CE33" s="8">
        <f t="shared" si="284"/>
        <v>0</v>
      </c>
      <c r="CF33" s="8">
        <f t="shared" si="285"/>
        <v>0</v>
      </c>
      <c r="CG33" s="8">
        <f t="shared" si="286"/>
        <v>0</v>
      </c>
      <c r="CH33" s="8">
        <f t="shared" si="287"/>
        <v>0</v>
      </c>
      <c r="CI33" s="10">
        <f t="shared" si="288"/>
        <v>0</v>
      </c>
      <c r="CJ33" s="10">
        <f t="shared" si="289"/>
        <v>0</v>
      </c>
      <c r="CK33" s="10">
        <f t="shared" si="290"/>
        <v>0</v>
      </c>
      <c r="CL33" s="10">
        <f t="shared" si="291"/>
        <v>0</v>
      </c>
      <c r="CM33" s="10">
        <f t="shared" si="292"/>
        <v>0</v>
      </c>
      <c r="CN33" s="10">
        <f t="shared" si="293"/>
        <v>0</v>
      </c>
      <c r="CO33" s="10">
        <f t="shared" si="294"/>
        <v>0</v>
      </c>
      <c r="CP33" s="11">
        <f t="shared" si="295"/>
        <v>0</v>
      </c>
      <c r="CQ33" s="11">
        <f t="shared" si="296"/>
        <v>0</v>
      </c>
      <c r="CR33" s="11">
        <f t="shared" si="297"/>
        <v>0</v>
      </c>
      <c r="CS33" s="11">
        <f t="shared" si="298"/>
        <v>0</v>
      </c>
      <c r="CT33" s="11">
        <f t="shared" si="299"/>
        <v>0</v>
      </c>
      <c r="CU33" s="11">
        <f t="shared" si="300"/>
        <v>0</v>
      </c>
      <c r="CV33" s="11">
        <f t="shared" si="301"/>
        <v>0</v>
      </c>
      <c r="CW33" s="1">
        <f t="shared" si="129"/>
        <v>2</v>
      </c>
    </row>
    <row r="34" spans="1:101" x14ac:dyDescent="0.45">
      <c r="A34" s="56">
        <f>+Standings!W34</f>
        <v>31</v>
      </c>
      <c r="B34" s="56" t="str">
        <f t="shared" si="130"/>
        <v>BB-JK-31</v>
      </c>
      <c r="C34" s="56">
        <f>+Standings!V34</f>
        <v>6</v>
      </c>
      <c r="D34" s="57">
        <f t="shared" ref="D34:D36" si="306">+E34</f>
        <v>45854</v>
      </c>
      <c r="E34" s="58">
        <v>45854</v>
      </c>
      <c r="F34" s="59">
        <v>0.79166666666666663</v>
      </c>
      <c r="G34" s="59"/>
      <c r="H34" s="56" t="str">
        <f>+Standings!AA34</f>
        <v>GVE (Bender)</v>
      </c>
      <c r="I34" s="56">
        <v>6</v>
      </c>
      <c r="J34" s="56" t="s">
        <v>18</v>
      </c>
      <c r="K34" s="56" t="str">
        <f>+Standings!AB34</f>
        <v>Radnor/Wayne</v>
      </c>
      <c r="L34" s="56">
        <v>7</v>
      </c>
      <c r="M34" s="56" t="str">
        <f>VLOOKUP(K34,Standings!$Q$4:$R$15,2,FALSE)</f>
        <v>R/W-Encke Park</v>
      </c>
      <c r="N34" s="56"/>
      <c r="O34" s="56" t="s">
        <v>43</v>
      </c>
      <c r="P34" s="12"/>
      <c r="Q34" s="9">
        <f t="shared" ref="Q34:Q36" si="307">IF(OR($H34=Q$1,$K34=Q$1),1,0)</f>
        <v>0</v>
      </c>
      <c r="R34" s="9">
        <f t="shared" ref="R34:R36" si="308">IF(AND(Q34=1,$K34=Q$1),1,0)</f>
        <v>0</v>
      </c>
      <c r="S34" s="9">
        <f t="shared" ref="S34:S36" si="309">IF(AND(Q34=1,$H34=Q$1),1,0)</f>
        <v>0</v>
      </c>
      <c r="T34" s="9">
        <f t="shared" ref="T34:T36" si="310">IF(OR(AND($H34=Q$1,$I34&gt;$L34),AND($K34=Q$1,$I34&lt;$L34)),1,0)</f>
        <v>0</v>
      </c>
      <c r="U34" s="9">
        <f t="shared" ref="U34:U36" si="311">IF(OR(AND($H34=Q$1,$I34&lt;$L34),AND($K34=Q$1,$I34&gt;$L34)),1,0)</f>
        <v>0</v>
      </c>
      <c r="V34" s="9">
        <f t="shared" ref="V34:V36" si="312">IF(AND(Q34=1,$I34+$L34&gt;0),1-SUM(T34:U34),0)</f>
        <v>0</v>
      </c>
      <c r="W34" s="9">
        <f t="shared" ref="W34:W36" si="313">IF(Q34=1,IF($H34=Q$1,$L34,$I34),0)</f>
        <v>0</v>
      </c>
      <c r="X34" s="8">
        <f t="shared" ref="X34:X36" si="314">IF(OR($H34=X$1,$K34=X$1),1,0)</f>
        <v>0</v>
      </c>
      <c r="Y34" s="8">
        <f t="shared" ref="Y34:Y36" si="315">IF(AND(X34=1,$K34=X$1),1,0)</f>
        <v>0</v>
      </c>
      <c r="Z34" s="8">
        <f t="shared" ref="Z34:Z36" si="316">IF(AND(X34=1,$H34=X$1),1,0)</f>
        <v>0</v>
      </c>
      <c r="AA34" s="8">
        <f t="shared" ref="AA34:AA36" si="317">IF(OR(AND($H34=X$1,$I34&gt;$L34),AND($K34=X$1,$I34&lt;$L34)),1,0)</f>
        <v>0</v>
      </c>
      <c r="AB34" s="8">
        <f t="shared" ref="AB34:AB36" si="318">IF(OR(AND($H34=X$1,$I34&lt;$L34),AND($K34=X$1,$I34&gt;$L34)),1,0)</f>
        <v>0</v>
      </c>
      <c r="AC34" s="8">
        <f t="shared" ref="AC34:AC36" si="319">IF(AND(X34=1,$I34+$L34&gt;0),1-SUM(AA34:AB34),0)</f>
        <v>0</v>
      </c>
      <c r="AD34" s="8">
        <f t="shared" ref="AD34:AD36" si="320">IF(X34=1,IF($H34=X$1,$L34,$I34),0)</f>
        <v>0</v>
      </c>
      <c r="AE34" s="10">
        <f t="shared" ref="AE34:AE36" si="321">IF(OR($H34=AE$1,$K34=AE$1),1,0)</f>
        <v>0</v>
      </c>
      <c r="AF34" s="10">
        <f t="shared" ref="AF34:AF36" si="322">IF(AND(AE34=1,$K34=AE$1),1,0)</f>
        <v>0</v>
      </c>
      <c r="AG34" s="10">
        <f t="shared" ref="AG34:AG36" si="323">IF(AND(AE34=1,$H34=AE$1),1,0)</f>
        <v>0</v>
      </c>
      <c r="AH34" s="10">
        <f t="shared" ref="AH34:AH36" si="324">IF(OR(AND($H34=AE$1,$I34&gt;$L34),AND($K34=AE$1,$I34&lt;$L34)),1,0)</f>
        <v>0</v>
      </c>
      <c r="AI34" s="10">
        <f t="shared" ref="AI34:AI36" si="325">IF(OR(AND($H34=AE$1,$I34&lt;$L34),AND($K34=AE$1,$I34&gt;$L34)),1,0)</f>
        <v>0</v>
      </c>
      <c r="AJ34" s="10">
        <f t="shared" ref="AJ34:AJ36" si="326">IF(AND(AE34=1,$I34+$L34&gt;0),1-SUM(AH34:AI34),0)</f>
        <v>0</v>
      </c>
      <c r="AK34" s="10">
        <f t="shared" ref="AK34:AK36" si="327">IF(AE34=1,IF($H34=AE$1,$L34,$I34),0)</f>
        <v>0</v>
      </c>
      <c r="AL34" s="11">
        <f t="shared" ref="AL34:AL36" si="328">IF(OR($H34=AL$1,$K34=AL$1),1,0)</f>
        <v>1</v>
      </c>
      <c r="AM34" s="11">
        <f t="shared" ref="AM34:AM36" si="329">IF(AND(AL34=1,$K34=AL$1),1,0)</f>
        <v>1</v>
      </c>
      <c r="AN34" s="11">
        <f t="shared" ref="AN34:AN36" si="330">IF(AND(AL34=1,$H34=AL$1),1,0)</f>
        <v>0</v>
      </c>
      <c r="AO34" s="11">
        <f t="shared" ref="AO34:AO36" si="331">IF(OR(AND($H34=AL$1,$I34&gt;$L34),AND($K34=AL$1,$I34&lt;$L34)),1,0)</f>
        <v>1</v>
      </c>
      <c r="AP34" s="11">
        <f t="shared" ref="AP34:AP36" si="332">IF(OR(AND($H34=AL$1,$I34&lt;$L34),AND($K34=AL$1,$I34&gt;$L34)),1,0)</f>
        <v>0</v>
      </c>
      <c r="AQ34" s="11">
        <f t="shared" ref="AQ34:AQ36" si="333">IF(AND(AL34=1,$I34+$L34&gt;0),1-SUM(AO34:AP34),0)</f>
        <v>0</v>
      </c>
      <c r="AR34" s="11">
        <f t="shared" ref="AR34:AR36" si="334">IF(AL34=1,IF($H34=AL$1,$L34,$I34),0)</f>
        <v>6</v>
      </c>
      <c r="AS34" s="9">
        <f t="shared" ref="AS34:AS36" si="335">IF(OR($H34=AS$1,$K34=AS$1),1,0)</f>
        <v>0</v>
      </c>
      <c r="AT34" s="9">
        <f t="shared" ref="AT34:AT36" si="336">IF(AND(AS34=1,$K34=AS$1),1,0)</f>
        <v>0</v>
      </c>
      <c r="AU34" s="9">
        <f t="shared" ref="AU34:AU36" si="337">IF(AND(AS34=1,$H34=AS$1),1,0)</f>
        <v>0</v>
      </c>
      <c r="AV34" s="9">
        <f t="shared" ref="AV34:AV36" si="338">IF(OR(AND($H34=AS$1,$I34&gt;$L34),AND($K34=AS$1,$I34&lt;$L34)),1,0)</f>
        <v>0</v>
      </c>
      <c r="AW34" s="9">
        <f t="shared" ref="AW34:AW36" si="339">IF(OR(AND($H34=AS$1,$I34&lt;$L34),AND($K34=AS$1,$I34&gt;$L34)),1,0)</f>
        <v>0</v>
      </c>
      <c r="AX34" s="9">
        <f t="shared" ref="AX34:AX36" si="340">IF(AND(AS34=1,$I34+$L34&gt;0),1-SUM(AV34:AW34),0)</f>
        <v>0</v>
      </c>
      <c r="AY34" s="9">
        <f t="shared" ref="AY34:AY36" si="341">IF(AS34=1,IF($H34=AS$1,$L34,$I34),0)</f>
        <v>0</v>
      </c>
      <c r="AZ34" s="8">
        <f t="shared" ref="AZ34:AZ36" si="342">IF(OR($H34=AZ$1,$K34=AZ$1),1,0)</f>
        <v>0</v>
      </c>
      <c r="BA34" s="8">
        <f t="shared" ref="BA34:BA36" si="343">IF(AND(AZ34=1,$K34=AZ$1),1,0)</f>
        <v>0</v>
      </c>
      <c r="BB34" s="8">
        <f t="shared" ref="BB34:BB36" si="344">IF(AND(AZ34=1,$H34=AZ$1),1,0)</f>
        <v>0</v>
      </c>
      <c r="BC34" s="8">
        <f t="shared" ref="BC34:BC36" si="345">IF(OR(AND($H34=AZ$1,$I34&gt;$L34),AND($K34=AZ$1,$I34&lt;$L34)),1,0)</f>
        <v>0</v>
      </c>
      <c r="BD34" s="8">
        <f t="shared" ref="BD34:BD36" si="346">IF(OR(AND($H34=AZ$1,$I34&lt;$L34),AND($K34=AZ$1,$I34&gt;$L34)),1,0)</f>
        <v>0</v>
      </c>
      <c r="BE34" s="8">
        <f t="shared" ref="BE34:BE36" si="347">IF(AND(AZ34=1,$I34+$L34&gt;0),1-SUM(BC34:BD34),0)</f>
        <v>0</v>
      </c>
      <c r="BF34" s="8">
        <f t="shared" ref="BF34:BF36" si="348">IF(AZ34=1,IF($H34=AZ$1,$L34,$I34),0)</f>
        <v>0</v>
      </c>
      <c r="BG34" s="10">
        <f t="shared" ref="BG34:BG36" si="349">IF(OR($H34=BG$1,$K34=BG$1),1,0)</f>
        <v>0</v>
      </c>
      <c r="BH34" s="10">
        <f t="shared" ref="BH34:BH36" si="350">IF(AND(BG34=1,$K34=BG$1),1,0)</f>
        <v>0</v>
      </c>
      <c r="BI34" s="10">
        <f t="shared" ref="BI34:BI36" si="351">IF(AND(BG34=1,$H34=BG$1),1,0)</f>
        <v>0</v>
      </c>
      <c r="BJ34" s="10">
        <f t="shared" ref="BJ34:BJ36" si="352">IF(OR(AND($H34=BG$1,$I34&gt;$L34),AND($K34=BG$1,$I34&lt;$L34)),1,0)</f>
        <v>0</v>
      </c>
      <c r="BK34" s="10">
        <f t="shared" ref="BK34:BK36" si="353">IF(OR(AND($H34=BG$1,$I34&lt;$L34),AND($K34=BG$1,$I34&gt;$L34)),1,0)</f>
        <v>0</v>
      </c>
      <c r="BL34" s="10">
        <f t="shared" ref="BL34:BL36" si="354">IF(AND(BG34=1,$I34+$L34&gt;0),1-SUM(BJ34:BK34),0)</f>
        <v>0</v>
      </c>
      <c r="BM34" s="10">
        <f t="shared" ref="BM34:BM36" si="355">IF(BG34=1,IF($H34=BG$1,$L34,$I34),0)</f>
        <v>0</v>
      </c>
      <c r="BN34" s="11">
        <f t="shared" ref="BN34:BN36" si="356">IF(OR($H34=BN$1,$K34=BN$1),1,0)</f>
        <v>1</v>
      </c>
      <c r="BO34" s="11">
        <f t="shared" ref="BO34:BO36" si="357">IF(AND(BN34=1,$K34=BN$1),1,0)</f>
        <v>0</v>
      </c>
      <c r="BP34" s="11">
        <f t="shared" ref="BP34:BP36" si="358">IF(AND(BN34=1,$H34=BN$1),1,0)</f>
        <v>1</v>
      </c>
      <c r="BQ34" s="11">
        <f t="shared" ref="BQ34:BQ36" si="359">IF(OR(AND($H34=BN$1,$I34&gt;$L34),AND($K34=BN$1,$I34&lt;$L34)),1,0)</f>
        <v>0</v>
      </c>
      <c r="BR34" s="11">
        <f t="shared" ref="BR34:BR36" si="360">IF(OR(AND($H34=BN$1,$I34&lt;$L34),AND($K34=BN$1,$I34&gt;$L34)),1,0)</f>
        <v>1</v>
      </c>
      <c r="BS34" s="11">
        <f t="shared" ref="BS34:BS36" si="361">IF(AND(BN34=1,$I34+$L34&gt;0),1-SUM(BQ34:BR34),0)</f>
        <v>0</v>
      </c>
      <c r="BT34" s="11">
        <f t="shared" ref="BT34:BT36" si="362">IF(BN34=1,IF($H34=BN$1,$L34,$I34),0)</f>
        <v>7</v>
      </c>
      <c r="BU34" s="9">
        <f t="shared" ref="BU34:BU36" si="363">IF(OR($H34=BU$1,$K34=BU$1),1,0)</f>
        <v>0</v>
      </c>
      <c r="BV34" s="9">
        <f t="shared" ref="BV34:BV36" si="364">IF(AND(BU34=1,$K34=BU$1),1,0)</f>
        <v>0</v>
      </c>
      <c r="BW34" s="9">
        <f t="shared" ref="BW34:BW36" si="365">IF(AND(BU34=1,$H34=BU$1),1,0)</f>
        <v>0</v>
      </c>
      <c r="BX34" s="9">
        <f t="shared" ref="BX34:BX36" si="366">IF(OR(AND($H34=BU$1,$I34&gt;$L34),AND($K34=BU$1,$I34&lt;$L34)),1,0)</f>
        <v>0</v>
      </c>
      <c r="BY34" s="9">
        <f t="shared" ref="BY34:BY36" si="367">IF(OR(AND($H34=BU$1,$I34&lt;$L34),AND($K34=BU$1,$I34&gt;$L34)),1,0)</f>
        <v>0</v>
      </c>
      <c r="BZ34" s="9">
        <f t="shared" ref="BZ34:BZ36" si="368">IF(AND(BU34=1,$I34+$L34&gt;0),1-SUM(BX34:BY34),0)</f>
        <v>0</v>
      </c>
      <c r="CA34" s="9">
        <f t="shared" ref="CA34:CA36" si="369">IF(BU34=1,IF($H34=BU$1,$L34,$I34),0)</f>
        <v>0</v>
      </c>
      <c r="CB34" s="8">
        <f t="shared" ref="CB34:CB36" si="370">IF(OR($H34=CB$1,$K34=CB$1),1,0)</f>
        <v>0</v>
      </c>
      <c r="CC34" s="8">
        <f t="shared" ref="CC34:CC36" si="371">IF(AND(CB34=1,$K34=CB$1),1,0)</f>
        <v>0</v>
      </c>
      <c r="CD34" s="8">
        <f t="shared" ref="CD34:CD36" si="372">IF(AND(CB34=1,$H34=CB$1),1,0)</f>
        <v>0</v>
      </c>
      <c r="CE34" s="8">
        <f t="shared" ref="CE34:CE36" si="373">IF(OR(AND($H34=CB$1,$I34&gt;$L34),AND($K34=CB$1,$I34&lt;$L34)),1,0)</f>
        <v>0</v>
      </c>
      <c r="CF34" s="8">
        <f t="shared" ref="CF34:CF36" si="374">IF(OR(AND($H34=CB$1,$I34&lt;$L34),AND($K34=CB$1,$I34&gt;$L34)),1,0)</f>
        <v>0</v>
      </c>
      <c r="CG34" s="8">
        <f t="shared" ref="CG34:CG36" si="375">IF(AND(CB34=1,$I34+$L34&gt;0),1-SUM(CE34:CF34),0)</f>
        <v>0</v>
      </c>
      <c r="CH34" s="8">
        <f t="shared" ref="CH34:CH36" si="376">IF(CB34=1,IF($H34=CB$1,$L34,$I34),0)</f>
        <v>0</v>
      </c>
      <c r="CI34" s="10">
        <f t="shared" ref="CI34:CI36" si="377">IF(OR($H34=CI$1,$K34=CI$1),1,0)</f>
        <v>0</v>
      </c>
      <c r="CJ34" s="10">
        <f t="shared" ref="CJ34:CJ36" si="378">IF(AND(CI34=1,$K34=CI$1),1,0)</f>
        <v>0</v>
      </c>
      <c r="CK34" s="10">
        <f t="shared" ref="CK34:CK36" si="379">IF(AND(CI34=1,$H34=CI$1),1,0)</f>
        <v>0</v>
      </c>
      <c r="CL34" s="10">
        <f t="shared" ref="CL34:CL36" si="380">IF(OR(AND($H34=CI$1,$I34&gt;$L34),AND($K34=CI$1,$I34&lt;$L34)),1,0)</f>
        <v>0</v>
      </c>
      <c r="CM34" s="10">
        <f t="shared" ref="CM34:CM36" si="381">IF(OR(AND($H34=CI$1,$I34&lt;$L34),AND($K34=CI$1,$I34&gt;$L34)),1,0)</f>
        <v>0</v>
      </c>
      <c r="CN34" s="10">
        <f t="shared" ref="CN34:CN36" si="382">IF(AND(CI34=1,$I34+$L34&gt;0),1-SUM(CL34:CM34),0)</f>
        <v>0</v>
      </c>
      <c r="CO34" s="10">
        <f t="shared" ref="CO34:CO36" si="383">IF(CI34=1,IF($H34=CI$1,$L34,$I34),0)</f>
        <v>0</v>
      </c>
      <c r="CP34" s="11">
        <f t="shared" ref="CP34:CP36" si="384">IF(OR($H34=CP$1,$K34=CP$1),1,0)</f>
        <v>0</v>
      </c>
      <c r="CQ34" s="11">
        <f t="shared" ref="CQ34:CQ36" si="385">IF(AND(CP34=1,$K34=CP$1),1,0)</f>
        <v>0</v>
      </c>
      <c r="CR34" s="11">
        <f t="shared" ref="CR34:CR36" si="386">IF(AND(CP34=1,$H34=CP$1),1,0)</f>
        <v>0</v>
      </c>
      <c r="CS34" s="11">
        <f t="shared" ref="CS34:CS36" si="387">IF(OR(AND($H34=CP$1,$I34&gt;$L34),AND($K34=CP$1,$I34&lt;$L34)),1,0)</f>
        <v>0</v>
      </c>
      <c r="CT34" s="11">
        <f t="shared" ref="CT34:CT36" si="388">IF(OR(AND($H34=CP$1,$I34&lt;$L34),AND($K34=CP$1,$I34&gt;$L34)),1,0)</f>
        <v>0</v>
      </c>
      <c r="CU34" s="11">
        <f t="shared" ref="CU34:CU36" si="389">IF(AND(CP34=1,$I34+$L34&gt;0),1-SUM(CS34:CT34),0)</f>
        <v>0</v>
      </c>
      <c r="CV34" s="11">
        <f t="shared" ref="CV34:CV36" si="390">IF(CP34=1,IF($H34=CP$1,$L34,$I34),0)</f>
        <v>0</v>
      </c>
      <c r="CW34" s="1">
        <f t="shared" si="129"/>
        <v>2</v>
      </c>
    </row>
    <row r="35" spans="1:101" x14ac:dyDescent="0.45">
      <c r="A35" s="56">
        <f>+Standings!W35</f>
        <v>32</v>
      </c>
      <c r="B35" s="56" t="str">
        <f t="shared" si="130"/>
        <v>BB-JK-32</v>
      </c>
      <c r="C35" s="56">
        <f>+Standings!V35</f>
        <v>6</v>
      </c>
      <c r="D35" s="57">
        <f t="shared" si="306"/>
        <v>45854</v>
      </c>
      <c r="E35" s="58">
        <v>45854</v>
      </c>
      <c r="F35" s="59">
        <v>0.75</v>
      </c>
      <c r="G35" s="59"/>
      <c r="H35" s="56" t="str">
        <f>+Standings!AA35</f>
        <v>GVE (Blatt)</v>
      </c>
      <c r="I35" s="56">
        <v>5</v>
      </c>
      <c r="J35" s="56" t="s">
        <v>18</v>
      </c>
      <c r="K35" s="56" t="str">
        <f>+Standings!AB35</f>
        <v>Lower Merion</v>
      </c>
      <c r="L35" s="56">
        <v>6</v>
      </c>
      <c r="M35" s="56" t="str">
        <f>VLOOKUP(K35,Standings!$Q$4:$R$15,2,FALSE)</f>
        <v>LM-Ashburn Field</v>
      </c>
      <c r="N35" s="56"/>
      <c r="O35" s="56" t="s">
        <v>43</v>
      </c>
      <c r="P35" s="12"/>
      <c r="Q35" s="9">
        <f t="shared" si="307"/>
        <v>0</v>
      </c>
      <c r="R35" s="9">
        <f t="shared" si="308"/>
        <v>0</v>
      </c>
      <c r="S35" s="9">
        <f t="shared" si="309"/>
        <v>0</v>
      </c>
      <c r="T35" s="9">
        <f t="shared" si="310"/>
        <v>0</v>
      </c>
      <c r="U35" s="9">
        <f t="shared" si="311"/>
        <v>0</v>
      </c>
      <c r="V35" s="9">
        <f t="shared" si="312"/>
        <v>0</v>
      </c>
      <c r="W35" s="9">
        <f t="shared" si="313"/>
        <v>0</v>
      </c>
      <c r="X35" s="8">
        <f t="shared" si="314"/>
        <v>0</v>
      </c>
      <c r="Y35" s="8">
        <f t="shared" si="315"/>
        <v>0</v>
      </c>
      <c r="Z35" s="8">
        <f t="shared" si="316"/>
        <v>0</v>
      </c>
      <c r="AA35" s="8">
        <f t="shared" si="317"/>
        <v>0</v>
      </c>
      <c r="AB35" s="8">
        <f t="shared" si="318"/>
        <v>0</v>
      </c>
      <c r="AC35" s="8">
        <f t="shared" si="319"/>
        <v>0</v>
      </c>
      <c r="AD35" s="8">
        <f t="shared" si="320"/>
        <v>0</v>
      </c>
      <c r="AE35" s="10">
        <f t="shared" si="321"/>
        <v>1</v>
      </c>
      <c r="AF35" s="10">
        <f t="shared" si="322"/>
        <v>0</v>
      </c>
      <c r="AG35" s="10">
        <f t="shared" si="323"/>
        <v>1</v>
      </c>
      <c r="AH35" s="10">
        <f t="shared" si="324"/>
        <v>0</v>
      </c>
      <c r="AI35" s="10">
        <f t="shared" si="325"/>
        <v>1</v>
      </c>
      <c r="AJ35" s="10">
        <f t="shared" si="326"/>
        <v>0</v>
      </c>
      <c r="AK35" s="10">
        <f t="shared" si="327"/>
        <v>6</v>
      </c>
      <c r="AL35" s="11">
        <f t="shared" si="328"/>
        <v>0</v>
      </c>
      <c r="AM35" s="11">
        <f t="shared" si="329"/>
        <v>0</v>
      </c>
      <c r="AN35" s="11">
        <f t="shared" si="330"/>
        <v>0</v>
      </c>
      <c r="AO35" s="11">
        <f t="shared" si="331"/>
        <v>0</v>
      </c>
      <c r="AP35" s="11">
        <f t="shared" si="332"/>
        <v>0</v>
      </c>
      <c r="AQ35" s="11">
        <f t="shared" si="333"/>
        <v>0</v>
      </c>
      <c r="AR35" s="11">
        <f t="shared" si="334"/>
        <v>0</v>
      </c>
      <c r="AS35" s="9">
        <f t="shared" si="335"/>
        <v>0</v>
      </c>
      <c r="AT35" s="9">
        <f t="shared" si="336"/>
        <v>0</v>
      </c>
      <c r="AU35" s="9">
        <f t="shared" si="337"/>
        <v>0</v>
      </c>
      <c r="AV35" s="9">
        <f t="shared" si="338"/>
        <v>0</v>
      </c>
      <c r="AW35" s="9">
        <f t="shared" si="339"/>
        <v>0</v>
      </c>
      <c r="AX35" s="9">
        <f t="shared" si="340"/>
        <v>0</v>
      </c>
      <c r="AY35" s="9">
        <f t="shared" si="341"/>
        <v>0</v>
      </c>
      <c r="AZ35" s="8">
        <f t="shared" si="342"/>
        <v>0</v>
      </c>
      <c r="BA35" s="8">
        <f t="shared" si="343"/>
        <v>0</v>
      </c>
      <c r="BB35" s="8">
        <f t="shared" si="344"/>
        <v>0</v>
      </c>
      <c r="BC35" s="8">
        <f t="shared" si="345"/>
        <v>0</v>
      </c>
      <c r="BD35" s="8">
        <f t="shared" si="346"/>
        <v>0</v>
      </c>
      <c r="BE35" s="8">
        <f t="shared" si="347"/>
        <v>0</v>
      </c>
      <c r="BF35" s="8">
        <f t="shared" si="348"/>
        <v>0</v>
      </c>
      <c r="BG35" s="10">
        <f t="shared" si="349"/>
        <v>0</v>
      </c>
      <c r="BH35" s="10">
        <f t="shared" si="350"/>
        <v>0</v>
      </c>
      <c r="BI35" s="10">
        <f t="shared" si="351"/>
        <v>0</v>
      </c>
      <c r="BJ35" s="10">
        <f t="shared" si="352"/>
        <v>0</v>
      </c>
      <c r="BK35" s="10">
        <f t="shared" si="353"/>
        <v>0</v>
      </c>
      <c r="BL35" s="10">
        <f t="shared" si="354"/>
        <v>0</v>
      </c>
      <c r="BM35" s="10">
        <f t="shared" si="355"/>
        <v>0</v>
      </c>
      <c r="BN35" s="11">
        <f t="shared" si="356"/>
        <v>0</v>
      </c>
      <c r="BO35" s="11">
        <f t="shared" si="357"/>
        <v>0</v>
      </c>
      <c r="BP35" s="11">
        <f t="shared" si="358"/>
        <v>0</v>
      </c>
      <c r="BQ35" s="11">
        <f t="shared" si="359"/>
        <v>0</v>
      </c>
      <c r="BR35" s="11">
        <f t="shared" si="360"/>
        <v>0</v>
      </c>
      <c r="BS35" s="11">
        <f t="shared" si="361"/>
        <v>0</v>
      </c>
      <c r="BT35" s="11">
        <f t="shared" si="362"/>
        <v>0</v>
      </c>
      <c r="BU35" s="9">
        <f t="shared" si="363"/>
        <v>0</v>
      </c>
      <c r="BV35" s="9">
        <f t="shared" si="364"/>
        <v>0</v>
      </c>
      <c r="BW35" s="9">
        <f t="shared" si="365"/>
        <v>0</v>
      </c>
      <c r="BX35" s="9">
        <f t="shared" si="366"/>
        <v>0</v>
      </c>
      <c r="BY35" s="9">
        <f t="shared" si="367"/>
        <v>0</v>
      </c>
      <c r="BZ35" s="9">
        <f t="shared" si="368"/>
        <v>0</v>
      </c>
      <c r="CA35" s="9">
        <f t="shared" si="369"/>
        <v>0</v>
      </c>
      <c r="CB35" s="8">
        <f t="shared" si="370"/>
        <v>1</v>
      </c>
      <c r="CC35" s="8">
        <f t="shared" si="371"/>
        <v>1</v>
      </c>
      <c r="CD35" s="8">
        <f t="shared" si="372"/>
        <v>0</v>
      </c>
      <c r="CE35" s="8">
        <f t="shared" si="373"/>
        <v>1</v>
      </c>
      <c r="CF35" s="8">
        <f t="shared" si="374"/>
        <v>0</v>
      </c>
      <c r="CG35" s="8">
        <f t="shared" si="375"/>
        <v>0</v>
      </c>
      <c r="CH35" s="8">
        <f t="shared" si="376"/>
        <v>5</v>
      </c>
      <c r="CI35" s="10">
        <f t="shared" si="377"/>
        <v>0</v>
      </c>
      <c r="CJ35" s="10">
        <f t="shared" si="378"/>
        <v>0</v>
      </c>
      <c r="CK35" s="10">
        <f t="shared" si="379"/>
        <v>0</v>
      </c>
      <c r="CL35" s="10">
        <f t="shared" si="380"/>
        <v>0</v>
      </c>
      <c r="CM35" s="10">
        <f t="shared" si="381"/>
        <v>0</v>
      </c>
      <c r="CN35" s="10">
        <f t="shared" si="382"/>
        <v>0</v>
      </c>
      <c r="CO35" s="10">
        <f t="shared" si="383"/>
        <v>0</v>
      </c>
      <c r="CP35" s="11">
        <f t="shared" si="384"/>
        <v>0</v>
      </c>
      <c r="CQ35" s="11">
        <f t="shared" si="385"/>
        <v>0</v>
      </c>
      <c r="CR35" s="11">
        <f t="shared" si="386"/>
        <v>0</v>
      </c>
      <c r="CS35" s="11">
        <f t="shared" si="387"/>
        <v>0</v>
      </c>
      <c r="CT35" s="11">
        <f t="shared" si="388"/>
        <v>0</v>
      </c>
      <c r="CU35" s="11">
        <f t="shared" si="389"/>
        <v>0</v>
      </c>
      <c r="CV35" s="11">
        <f t="shared" si="390"/>
        <v>0</v>
      </c>
      <c r="CW35" s="1">
        <f t="shared" si="129"/>
        <v>2</v>
      </c>
    </row>
    <row r="36" spans="1:101" x14ac:dyDescent="0.45">
      <c r="A36" s="56">
        <f>+Standings!W36</f>
        <v>33</v>
      </c>
      <c r="B36" s="56" t="str">
        <f t="shared" si="130"/>
        <v>BB-JK-33</v>
      </c>
      <c r="C36" s="56">
        <f>+Standings!V36</f>
        <v>6</v>
      </c>
      <c r="D36" s="57">
        <f t="shared" si="306"/>
        <v>45854</v>
      </c>
      <c r="E36" s="58">
        <v>45854</v>
      </c>
      <c r="F36" s="59">
        <v>0.83333333333333337</v>
      </c>
      <c r="G36" s="59"/>
      <c r="H36" s="56" t="str">
        <f>+Standings!AA36</f>
        <v>Lower Perk (Silbert)</v>
      </c>
      <c r="I36" s="56">
        <v>13</v>
      </c>
      <c r="J36" s="56" t="s">
        <v>18</v>
      </c>
      <c r="K36" s="56" t="str">
        <f>+Standings!AB36</f>
        <v>Lower Perk (Hazzard)</v>
      </c>
      <c r="L36" s="56">
        <v>3</v>
      </c>
      <c r="M36" s="56" t="str">
        <f>VLOOKUP(K36,Standings!$Q$4:$R$15,2,FALSE)</f>
        <v>LP-Palmer Park</v>
      </c>
      <c r="N36" s="56"/>
      <c r="O36" s="56" t="s">
        <v>43</v>
      </c>
      <c r="P36" s="12"/>
      <c r="Q36" s="9">
        <f t="shared" si="307"/>
        <v>0</v>
      </c>
      <c r="R36" s="9">
        <f t="shared" si="308"/>
        <v>0</v>
      </c>
      <c r="S36" s="9">
        <f t="shared" si="309"/>
        <v>0</v>
      </c>
      <c r="T36" s="9">
        <f t="shared" si="310"/>
        <v>0</v>
      </c>
      <c r="U36" s="9">
        <f t="shared" si="311"/>
        <v>0</v>
      </c>
      <c r="V36" s="9">
        <f t="shared" si="312"/>
        <v>0</v>
      </c>
      <c r="W36" s="9">
        <f t="shared" si="313"/>
        <v>0</v>
      </c>
      <c r="X36" s="8">
        <f t="shared" si="314"/>
        <v>1</v>
      </c>
      <c r="Y36" s="8">
        <f t="shared" si="315"/>
        <v>0</v>
      </c>
      <c r="Z36" s="8">
        <f t="shared" si="316"/>
        <v>1</v>
      </c>
      <c r="AA36" s="8">
        <f t="shared" si="317"/>
        <v>1</v>
      </c>
      <c r="AB36" s="8">
        <f t="shared" si="318"/>
        <v>0</v>
      </c>
      <c r="AC36" s="8">
        <f t="shared" si="319"/>
        <v>0</v>
      </c>
      <c r="AD36" s="8">
        <f t="shared" si="320"/>
        <v>3</v>
      </c>
      <c r="AE36" s="10">
        <f t="shared" si="321"/>
        <v>0</v>
      </c>
      <c r="AF36" s="10">
        <f t="shared" si="322"/>
        <v>0</v>
      </c>
      <c r="AG36" s="10">
        <f t="shared" si="323"/>
        <v>0</v>
      </c>
      <c r="AH36" s="10">
        <f t="shared" si="324"/>
        <v>0</v>
      </c>
      <c r="AI36" s="10">
        <f t="shared" si="325"/>
        <v>0</v>
      </c>
      <c r="AJ36" s="10">
        <f t="shared" si="326"/>
        <v>0</v>
      </c>
      <c r="AK36" s="10">
        <f t="shared" si="327"/>
        <v>0</v>
      </c>
      <c r="AL36" s="11">
        <f t="shared" si="328"/>
        <v>0</v>
      </c>
      <c r="AM36" s="11">
        <f t="shared" si="329"/>
        <v>0</v>
      </c>
      <c r="AN36" s="11">
        <f t="shared" si="330"/>
        <v>0</v>
      </c>
      <c r="AO36" s="11">
        <f t="shared" si="331"/>
        <v>0</v>
      </c>
      <c r="AP36" s="11">
        <f t="shared" si="332"/>
        <v>0</v>
      </c>
      <c r="AQ36" s="11">
        <f t="shared" si="333"/>
        <v>0</v>
      </c>
      <c r="AR36" s="11">
        <f t="shared" si="334"/>
        <v>0</v>
      </c>
      <c r="AS36" s="9">
        <f t="shared" si="335"/>
        <v>0</v>
      </c>
      <c r="AT36" s="9">
        <f t="shared" si="336"/>
        <v>0</v>
      </c>
      <c r="AU36" s="9">
        <f t="shared" si="337"/>
        <v>0</v>
      </c>
      <c r="AV36" s="9">
        <f t="shared" si="338"/>
        <v>0</v>
      </c>
      <c r="AW36" s="9">
        <f t="shared" si="339"/>
        <v>0</v>
      </c>
      <c r="AX36" s="9">
        <f t="shared" si="340"/>
        <v>0</v>
      </c>
      <c r="AY36" s="9">
        <f t="shared" si="341"/>
        <v>0</v>
      </c>
      <c r="AZ36" s="8">
        <f t="shared" si="342"/>
        <v>0</v>
      </c>
      <c r="BA36" s="8">
        <f t="shared" si="343"/>
        <v>0</v>
      </c>
      <c r="BB36" s="8">
        <f t="shared" si="344"/>
        <v>0</v>
      </c>
      <c r="BC36" s="8">
        <f t="shared" si="345"/>
        <v>0</v>
      </c>
      <c r="BD36" s="8">
        <f t="shared" si="346"/>
        <v>0</v>
      </c>
      <c r="BE36" s="8">
        <f t="shared" si="347"/>
        <v>0</v>
      </c>
      <c r="BF36" s="8">
        <f t="shared" si="348"/>
        <v>0</v>
      </c>
      <c r="BG36" s="10">
        <f t="shared" si="349"/>
        <v>0</v>
      </c>
      <c r="BH36" s="10">
        <f t="shared" si="350"/>
        <v>0</v>
      </c>
      <c r="BI36" s="10">
        <f t="shared" si="351"/>
        <v>0</v>
      </c>
      <c r="BJ36" s="10">
        <f t="shared" si="352"/>
        <v>0</v>
      </c>
      <c r="BK36" s="10">
        <f t="shared" si="353"/>
        <v>0</v>
      </c>
      <c r="BL36" s="10">
        <f t="shared" si="354"/>
        <v>0</v>
      </c>
      <c r="BM36" s="10">
        <f t="shared" si="355"/>
        <v>0</v>
      </c>
      <c r="BN36" s="11">
        <f t="shared" si="356"/>
        <v>0</v>
      </c>
      <c r="BO36" s="11">
        <f t="shared" si="357"/>
        <v>0</v>
      </c>
      <c r="BP36" s="11">
        <f t="shared" si="358"/>
        <v>0</v>
      </c>
      <c r="BQ36" s="11">
        <f t="shared" si="359"/>
        <v>0</v>
      </c>
      <c r="BR36" s="11">
        <f t="shared" si="360"/>
        <v>0</v>
      </c>
      <c r="BS36" s="11">
        <f t="shared" si="361"/>
        <v>0</v>
      </c>
      <c r="BT36" s="11">
        <f t="shared" si="362"/>
        <v>0</v>
      </c>
      <c r="BU36" s="9">
        <f t="shared" si="363"/>
        <v>0</v>
      </c>
      <c r="BV36" s="9">
        <f t="shared" si="364"/>
        <v>0</v>
      </c>
      <c r="BW36" s="9">
        <f t="shared" si="365"/>
        <v>0</v>
      </c>
      <c r="BX36" s="9">
        <f t="shared" si="366"/>
        <v>0</v>
      </c>
      <c r="BY36" s="9">
        <f t="shared" si="367"/>
        <v>0</v>
      </c>
      <c r="BZ36" s="9">
        <f t="shared" si="368"/>
        <v>0</v>
      </c>
      <c r="CA36" s="9">
        <f t="shared" si="369"/>
        <v>0</v>
      </c>
      <c r="CB36" s="8">
        <f t="shared" si="370"/>
        <v>0</v>
      </c>
      <c r="CC36" s="8">
        <f t="shared" si="371"/>
        <v>0</v>
      </c>
      <c r="CD36" s="8">
        <f t="shared" si="372"/>
        <v>0</v>
      </c>
      <c r="CE36" s="8">
        <f t="shared" si="373"/>
        <v>0</v>
      </c>
      <c r="CF36" s="8">
        <f t="shared" si="374"/>
        <v>0</v>
      </c>
      <c r="CG36" s="8">
        <f t="shared" si="375"/>
        <v>0</v>
      </c>
      <c r="CH36" s="8">
        <f t="shared" si="376"/>
        <v>0</v>
      </c>
      <c r="CI36" s="10">
        <f t="shared" si="377"/>
        <v>1</v>
      </c>
      <c r="CJ36" s="10">
        <f t="shared" si="378"/>
        <v>1</v>
      </c>
      <c r="CK36" s="10">
        <f t="shared" si="379"/>
        <v>0</v>
      </c>
      <c r="CL36" s="10">
        <f t="shared" si="380"/>
        <v>0</v>
      </c>
      <c r="CM36" s="10">
        <f t="shared" si="381"/>
        <v>1</v>
      </c>
      <c r="CN36" s="10">
        <f t="shared" si="382"/>
        <v>0</v>
      </c>
      <c r="CO36" s="10">
        <f t="shared" si="383"/>
        <v>13</v>
      </c>
      <c r="CP36" s="11">
        <f t="shared" si="384"/>
        <v>0</v>
      </c>
      <c r="CQ36" s="11">
        <f t="shared" si="385"/>
        <v>0</v>
      </c>
      <c r="CR36" s="11">
        <f t="shared" si="386"/>
        <v>0</v>
      </c>
      <c r="CS36" s="11">
        <f t="shared" si="387"/>
        <v>0</v>
      </c>
      <c r="CT36" s="11">
        <f t="shared" si="388"/>
        <v>0</v>
      </c>
      <c r="CU36" s="11">
        <f t="shared" si="389"/>
        <v>0</v>
      </c>
      <c r="CV36" s="11">
        <f t="shared" si="390"/>
        <v>0</v>
      </c>
      <c r="CW36" s="1">
        <f t="shared" si="129"/>
        <v>2</v>
      </c>
    </row>
    <row r="38" spans="1:101" x14ac:dyDescent="0.45">
      <c r="Q38" s="9">
        <f t="shared" ref="Q38:AV38" si="391">SUM(Q4:Q37)</f>
        <v>6</v>
      </c>
      <c r="R38" s="9">
        <f t="shared" si="391"/>
        <v>3</v>
      </c>
      <c r="S38" s="9">
        <f t="shared" si="391"/>
        <v>3</v>
      </c>
      <c r="T38" s="9">
        <f t="shared" si="391"/>
        <v>0</v>
      </c>
      <c r="U38" s="9">
        <f t="shared" si="391"/>
        <v>6</v>
      </c>
      <c r="V38" s="9">
        <f t="shared" si="391"/>
        <v>0</v>
      </c>
      <c r="W38" s="9">
        <f t="shared" si="391"/>
        <v>45</v>
      </c>
      <c r="X38" s="8">
        <f t="shared" si="391"/>
        <v>6</v>
      </c>
      <c r="Y38" s="8">
        <f t="shared" si="391"/>
        <v>3</v>
      </c>
      <c r="Z38" s="8">
        <f t="shared" si="391"/>
        <v>3</v>
      </c>
      <c r="AA38" s="8">
        <f t="shared" si="391"/>
        <v>6</v>
      </c>
      <c r="AB38" s="8">
        <f t="shared" si="391"/>
        <v>0</v>
      </c>
      <c r="AC38" s="8">
        <f t="shared" si="391"/>
        <v>0</v>
      </c>
      <c r="AD38" s="8">
        <f t="shared" si="391"/>
        <v>19</v>
      </c>
      <c r="AE38" s="10">
        <f t="shared" si="391"/>
        <v>6</v>
      </c>
      <c r="AF38" s="10">
        <f t="shared" si="391"/>
        <v>3</v>
      </c>
      <c r="AG38" s="10">
        <f t="shared" si="391"/>
        <v>3</v>
      </c>
      <c r="AH38" s="10">
        <f t="shared" si="391"/>
        <v>4</v>
      </c>
      <c r="AI38" s="10">
        <f t="shared" si="391"/>
        <v>2</v>
      </c>
      <c r="AJ38" s="10">
        <f t="shared" si="391"/>
        <v>0</v>
      </c>
      <c r="AK38" s="10">
        <f t="shared" si="391"/>
        <v>25</v>
      </c>
      <c r="AL38" s="11">
        <f t="shared" si="391"/>
        <v>6</v>
      </c>
      <c r="AM38" s="11">
        <f t="shared" si="391"/>
        <v>3</v>
      </c>
      <c r="AN38" s="11">
        <f t="shared" si="391"/>
        <v>3</v>
      </c>
      <c r="AO38" s="11">
        <f t="shared" si="391"/>
        <v>3</v>
      </c>
      <c r="AP38" s="11">
        <f t="shared" si="391"/>
        <v>3</v>
      </c>
      <c r="AQ38" s="11">
        <f t="shared" si="391"/>
        <v>0</v>
      </c>
      <c r="AR38" s="11">
        <f t="shared" si="391"/>
        <v>67</v>
      </c>
      <c r="AS38" s="9">
        <f t="shared" si="391"/>
        <v>6</v>
      </c>
      <c r="AT38" s="9">
        <f t="shared" si="391"/>
        <v>3</v>
      </c>
      <c r="AU38" s="9">
        <f t="shared" si="391"/>
        <v>3</v>
      </c>
      <c r="AV38" s="9">
        <f t="shared" si="391"/>
        <v>4</v>
      </c>
      <c r="AW38" s="9">
        <f t="shared" ref="AW38:CB38" si="392">SUM(AW4:AW37)</f>
        <v>2</v>
      </c>
      <c r="AX38" s="9">
        <f t="shared" si="392"/>
        <v>0</v>
      </c>
      <c r="AY38" s="9">
        <f t="shared" si="392"/>
        <v>26</v>
      </c>
      <c r="AZ38" s="8">
        <f t="shared" si="392"/>
        <v>6</v>
      </c>
      <c r="BA38" s="8">
        <f t="shared" si="392"/>
        <v>3</v>
      </c>
      <c r="BB38" s="8">
        <f t="shared" si="392"/>
        <v>3</v>
      </c>
      <c r="BC38" s="8">
        <f t="shared" si="392"/>
        <v>2</v>
      </c>
      <c r="BD38" s="8">
        <f t="shared" si="392"/>
        <v>4</v>
      </c>
      <c r="BE38" s="8">
        <f t="shared" si="392"/>
        <v>0</v>
      </c>
      <c r="BF38" s="8">
        <f t="shared" si="392"/>
        <v>40</v>
      </c>
      <c r="BG38" s="10">
        <f t="shared" si="392"/>
        <v>6</v>
      </c>
      <c r="BH38" s="10">
        <f t="shared" si="392"/>
        <v>3</v>
      </c>
      <c r="BI38" s="10">
        <f t="shared" si="392"/>
        <v>3</v>
      </c>
      <c r="BJ38" s="10">
        <f t="shared" si="392"/>
        <v>3</v>
      </c>
      <c r="BK38" s="10">
        <f t="shared" si="392"/>
        <v>3</v>
      </c>
      <c r="BL38" s="10">
        <f t="shared" si="392"/>
        <v>0</v>
      </c>
      <c r="BM38" s="10">
        <f t="shared" si="392"/>
        <v>36</v>
      </c>
      <c r="BN38" s="11">
        <f t="shared" si="392"/>
        <v>6</v>
      </c>
      <c r="BO38" s="11">
        <f t="shared" si="392"/>
        <v>3</v>
      </c>
      <c r="BP38" s="11">
        <f t="shared" si="392"/>
        <v>3</v>
      </c>
      <c r="BQ38" s="11">
        <f t="shared" si="392"/>
        <v>3</v>
      </c>
      <c r="BR38" s="11">
        <f t="shared" si="392"/>
        <v>3</v>
      </c>
      <c r="BS38" s="11">
        <f t="shared" si="392"/>
        <v>0</v>
      </c>
      <c r="BT38" s="11">
        <f t="shared" si="392"/>
        <v>56</v>
      </c>
      <c r="BU38" s="9">
        <f t="shared" si="392"/>
        <v>6</v>
      </c>
      <c r="BV38" s="9">
        <f t="shared" si="392"/>
        <v>3</v>
      </c>
      <c r="BW38" s="9">
        <f t="shared" si="392"/>
        <v>3</v>
      </c>
      <c r="BX38" s="9">
        <f t="shared" si="392"/>
        <v>1</v>
      </c>
      <c r="BY38" s="9">
        <f t="shared" si="392"/>
        <v>5</v>
      </c>
      <c r="BZ38" s="9">
        <f t="shared" si="392"/>
        <v>0</v>
      </c>
      <c r="CA38" s="9">
        <f t="shared" si="392"/>
        <v>62</v>
      </c>
      <c r="CB38" s="8">
        <f t="shared" si="392"/>
        <v>6</v>
      </c>
      <c r="CC38" s="8">
        <f t="shared" ref="CC38:CW38" si="393">SUM(CC4:CC37)</f>
        <v>3</v>
      </c>
      <c r="CD38" s="8">
        <f t="shared" si="393"/>
        <v>3</v>
      </c>
      <c r="CE38" s="8">
        <f t="shared" si="393"/>
        <v>5</v>
      </c>
      <c r="CF38" s="8">
        <f t="shared" si="393"/>
        <v>1</v>
      </c>
      <c r="CG38" s="8">
        <f t="shared" si="393"/>
        <v>0</v>
      </c>
      <c r="CH38" s="8">
        <f t="shared" si="393"/>
        <v>34</v>
      </c>
      <c r="CI38" s="10">
        <f t="shared" si="393"/>
        <v>6</v>
      </c>
      <c r="CJ38" s="10">
        <f t="shared" si="393"/>
        <v>3</v>
      </c>
      <c r="CK38" s="10">
        <f t="shared" si="393"/>
        <v>3</v>
      </c>
      <c r="CL38" s="10">
        <f t="shared" si="393"/>
        <v>2</v>
      </c>
      <c r="CM38" s="10">
        <f t="shared" si="393"/>
        <v>4</v>
      </c>
      <c r="CN38" s="10">
        <f t="shared" si="393"/>
        <v>0</v>
      </c>
      <c r="CO38" s="10">
        <f t="shared" si="393"/>
        <v>74</v>
      </c>
      <c r="CP38" s="11">
        <f t="shared" si="393"/>
        <v>0</v>
      </c>
      <c r="CQ38" s="11">
        <f t="shared" si="393"/>
        <v>0</v>
      </c>
      <c r="CR38" s="11">
        <f t="shared" si="393"/>
        <v>0</v>
      </c>
      <c r="CS38" s="11">
        <f t="shared" si="393"/>
        <v>0</v>
      </c>
      <c r="CT38" s="11">
        <f t="shared" si="393"/>
        <v>0</v>
      </c>
      <c r="CU38" s="11">
        <f t="shared" si="393"/>
        <v>0</v>
      </c>
      <c r="CV38" s="11">
        <f t="shared" si="393"/>
        <v>0</v>
      </c>
      <c r="CW38" s="1">
        <f t="shared" si="393"/>
        <v>66</v>
      </c>
    </row>
    <row r="40" spans="1:101" x14ac:dyDescent="0.45">
      <c r="A40" s="39" t="s">
        <v>34</v>
      </c>
      <c r="B40" s="39" t="str">
        <f>_xlfn.CONCAT($B$1,"-",A40)</f>
        <v>BB-JK-R1</v>
      </c>
      <c r="C40" s="39" t="s">
        <v>36</v>
      </c>
      <c r="D40" s="40">
        <f>+E40</f>
        <v>45857</v>
      </c>
      <c r="E40" s="41">
        <v>45857</v>
      </c>
      <c r="F40" s="42">
        <v>0.45833333333333331</v>
      </c>
      <c r="G40" s="39"/>
      <c r="H40" s="39" t="s">
        <v>51</v>
      </c>
      <c r="I40" s="39">
        <v>13</v>
      </c>
      <c r="J40" s="39" t="s">
        <v>18</v>
      </c>
      <c r="K40" s="39" t="s">
        <v>45</v>
      </c>
      <c r="L40" s="39">
        <v>2</v>
      </c>
      <c r="M40" s="39" t="s">
        <v>53</v>
      </c>
      <c r="N40" s="39"/>
      <c r="O40" s="39" t="s">
        <v>43</v>
      </c>
    </row>
    <row r="41" spans="1:101" x14ac:dyDescent="0.45">
      <c r="A41" s="39" t="s">
        <v>38</v>
      </c>
      <c r="B41" s="39" t="str">
        <f>_xlfn.CONCAT($B$1,"-",A41)</f>
        <v>BB-JK-R2</v>
      </c>
      <c r="C41" s="39" t="s">
        <v>36</v>
      </c>
      <c r="D41" s="40">
        <f>+E41</f>
        <v>45857</v>
      </c>
      <c r="E41" s="41">
        <v>45857</v>
      </c>
      <c r="F41" s="42">
        <v>0.54166666666666663</v>
      </c>
      <c r="G41" s="39"/>
      <c r="H41" s="39" t="s">
        <v>24</v>
      </c>
      <c r="I41" s="39">
        <v>9</v>
      </c>
      <c r="J41" s="39" t="s">
        <v>18</v>
      </c>
      <c r="K41" s="39" t="s">
        <v>47</v>
      </c>
      <c r="L41" s="39">
        <v>8</v>
      </c>
      <c r="M41" s="39" t="s">
        <v>26</v>
      </c>
      <c r="N41" s="39"/>
      <c r="O41" s="39" t="s">
        <v>43</v>
      </c>
    </row>
    <row r="42" spans="1:101" x14ac:dyDescent="0.45">
      <c r="A42" s="39" t="s">
        <v>35</v>
      </c>
      <c r="B42" s="39" t="str">
        <f>_xlfn.CONCAT($B$1,"-",A42)</f>
        <v>BB-JK-R3</v>
      </c>
      <c r="C42" s="39" t="s">
        <v>36</v>
      </c>
      <c r="D42" s="40">
        <f>+E42</f>
        <v>45858</v>
      </c>
      <c r="E42" s="41">
        <v>45858</v>
      </c>
      <c r="F42" s="42">
        <v>0.54166666666666663</v>
      </c>
      <c r="G42" s="39"/>
      <c r="H42" s="39" t="str">
        <f>+K41</f>
        <v>Lower Merion</v>
      </c>
      <c r="I42" s="39">
        <v>7</v>
      </c>
      <c r="J42" s="39" t="s">
        <v>18</v>
      </c>
      <c r="K42" s="39" t="str">
        <f>IF($I40+$L40&gt;0,(IF($I40&gt;$L40,$H40,$K40)),"WG-R1")</f>
        <v>Upper Prov (Kurpiel)</v>
      </c>
      <c r="L42" s="39">
        <v>11</v>
      </c>
      <c r="M42" s="39" t="s">
        <v>130</v>
      </c>
      <c r="N42" s="39"/>
      <c r="O42" s="28" t="s">
        <v>128</v>
      </c>
    </row>
    <row r="44" spans="1:101" ht="15.75" x14ac:dyDescent="0.45">
      <c r="E44" s="67" t="s">
        <v>37</v>
      </c>
      <c r="F44" s="68"/>
      <c r="G44" s="39"/>
      <c r="H44" s="63" t="str">
        <f>IF(I42+L42&gt;0,(IF(I42&gt;L42,H42,K42)),"WG-B3")</f>
        <v>Upper Prov (Kurpiel)</v>
      </c>
      <c r="J44" s="18"/>
      <c r="K44" s="1" t="s">
        <v>135</v>
      </c>
      <c r="M44" s="62" t="s">
        <v>134</v>
      </c>
    </row>
    <row r="47" spans="1:101" x14ac:dyDescent="0.45">
      <c r="A47" s="43" t="s">
        <v>59</v>
      </c>
      <c r="B47" s="43" t="str">
        <f>_xlfn.CONCAT($B$1,"-",A47)</f>
        <v>BB-JK-W1</v>
      </c>
      <c r="C47" s="43" t="s">
        <v>62</v>
      </c>
      <c r="D47" s="44">
        <f>+E47</f>
        <v>45857</v>
      </c>
      <c r="E47" s="45">
        <v>45857</v>
      </c>
      <c r="F47" s="46" t="s">
        <v>129</v>
      </c>
      <c r="G47" s="43"/>
      <c r="H47" s="43" t="s">
        <v>40</v>
      </c>
      <c r="I47" s="43">
        <v>6</v>
      </c>
      <c r="J47" s="43" t="s">
        <v>18</v>
      </c>
      <c r="K47" s="43" t="s">
        <v>131</v>
      </c>
      <c r="L47" s="43">
        <v>0</v>
      </c>
      <c r="M47" s="43" t="s">
        <v>129</v>
      </c>
      <c r="N47" s="43"/>
      <c r="O47" s="43" t="s">
        <v>129</v>
      </c>
    </row>
    <row r="48" spans="1:101" x14ac:dyDescent="0.45">
      <c r="A48" s="43" t="s">
        <v>60</v>
      </c>
      <c r="B48" s="43" t="str">
        <f>_xlfn.CONCAT($B$1,"-",A48)</f>
        <v>BB-JK-W2</v>
      </c>
      <c r="C48" s="43" t="s">
        <v>62</v>
      </c>
      <c r="D48" s="44">
        <f>+E48</f>
        <v>45857</v>
      </c>
      <c r="E48" s="45">
        <v>45857</v>
      </c>
      <c r="F48" s="46">
        <v>0.41666666666666669</v>
      </c>
      <c r="G48" s="43"/>
      <c r="H48" s="43" t="s">
        <v>52</v>
      </c>
      <c r="I48" s="43">
        <v>10</v>
      </c>
      <c r="J48" s="43" t="s">
        <v>18</v>
      </c>
      <c r="K48" s="1" t="s">
        <v>46</v>
      </c>
      <c r="L48" s="43">
        <v>9</v>
      </c>
      <c r="M48" s="43" t="s">
        <v>28</v>
      </c>
      <c r="N48" s="43"/>
      <c r="O48" s="43" t="s">
        <v>43</v>
      </c>
    </row>
    <row r="49" spans="1:15" x14ac:dyDescent="0.45">
      <c r="A49" s="43" t="s">
        <v>61</v>
      </c>
      <c r="B49" s="43" t="str">
        <f>_xlfn.CONCAT($B$1,"-",A49)</f>
        <v>BB-JK-W3</v>
      </c>
      <c r="C49" s="43" t="s">
        <v>62</v>
      </c>
      <c r="D49" s="44">
        <f>+E49</f>
        <v>45858</v>
      </c>
      <c r="E49" s="45">
        <v>45858</v>
      </c>
      <c r="F49" s="46">
        <v>0.45833333333333331</v>
      </c>
      <c r="G49" s="43"/>
      <c r="H49" s="43" t="str">
        <f>IF($I48+$L48&gt;0,(IF($I48&gt;$L48,$H48,$K47)),"WG-W2")</f>
        <v>Lower Perk (Hazzard)</v>
      </c>
      <c r="I49" s="43">
        <v>3</v>
      </c>
      <c r="J49" s="43" t="s">
        <v>18</v>
      </c>
      <c r="K49" s="43" t="str">
        <f>+H47</f>
        <v>Berwyn-Paoli</v>
      </c>
      <c r="L49" s="43">
        <v>5</v>
      </c>
      <c r="M49" s="43" t="str">
        <f>+M42</f>
        <v>EX-Ship Park (field 1)</v>
      </c>
      <c r="N49" s="43"/>
      <c r="O49" s="28" t="s">
        <v>128</v>
      </c>
    </row>
    <row r="51" spans="1:15" ht="18" x14ac:dyDescent="0.45">
      <c r="E51" s="69" t="s">
        <v>63</v>
      </c>
      <c r="F51" s="70"/>
      <c r="G51" s="43"/>
      <c r="H51" s="47" t="str">
        <f>IF(I49+L49&gt;0,(IF(I49&gt;L49,H49,K49)),"WG-W3")</f>
        <v>Berwyn-Paoli</v>
      </c>
      <c r="J51" s="18"/>
      <c r="K51" s="1" t="s">
        <v>133</v>
      </c>
    </row>
    <row r="54" spans="1:15" x14ac:dyDescent="0.45">
      <c r="A54" s="24" t="s">
        <v>29</v>
      </c>
      <c r="B54" s="24" t="str">
        <f>_xlfn.CONCAT($B$1,"-",A54)</f>
        <v>BB-JK-B1</v>
      </c>
      <c r="C54" s="24" t="s">
        <v>32</v>
      </c>
      <c r="D54" s="25">
        <f>+E54</f>
        <v>45857</v>
      </c>
      <c r="E54" s="26">
        <v>45857</v>
      </c>
      <c r="F54" s="27">
        <v>0.45833333333333331</v>
      </c>
      <c r="G54" s="24"/>
      <c r="H54" s="24" t="s">
        <v>50</v>
      </c>
      <c r="I54" s="24">
        <v>7</v>
      </c>
      <c r="J54" s="24" t="s">
        <v>18</v>
      </c>
      <c r="K54" s="24" t="s">
        <v>48</v>
      </c>
      <c r="L54" s="24">
        <v>5</v>
      </c>
      <c r="M54" s="24" t="s">
        <v>26</v>
      </c>
      <c r="N54" s="24"/>
      <c r="O54" s="24" t="s">
        <v>43</v>
      </c>
    </row>
    <row r="55" spans="1:15" x14ac:dyDescent="0.45">
      <c r="A55" s="24" t="s">
        <v>30</v>
      </c>
      <c r="B55" s="24" t="str">
        <f>_xlfn.CONCAT($B$1,"-",A55)</f>
        <v>BB-JK-B2</v>
      </c>
      <c r="C55" s="24" t="s">
        <v>32</v>
      </c>
      <c r="D55" s="25">
        <f>+E55</f>
        <v>45857</v>
      </c>
      <c r="E55" s="26">
        <v>45857</v>
      </c>
      <c r="F55" s="27">
        <v>0.54166666666666663</v>
      </c>
      <c r="G55" s="24"/>
      <c r="H55" s="24" t="s">
        <v>49</v>
      </c>
      <c r="I55" s="24">
        <v>22</v>
      </c>
      <c r="J55" s="24" t="s">
        <v>18</v>
      </c>
      <c r="K55" s="24" t="s">
        <v>41</v>
      </c>
      <c r="L55" s="24">
        <v>4</v>
      </c>
      <c r="M55" s="24" t="s">
        <v>53</v>
      </c>
      <c r="N55" s="24"/>
      <c r="O55" s="24" t="s">
        <v>43</v>
      </c>
    </row>
    <row r="56" spans="1:15" x14ac:dyDescent="0.45">
      <c r="A56" s="24" t="s">
        <v>31</v>
      </c>
      <c r="B56" s="24" t="str">
        <f>_xlfn.CONCAT($B$1,"-",A56)</f>
        <v>BB-JK-B3</v>
      </c>
      <c r="C56" s="24" t="s">
        <v>32</v>
      </c>
      <c r="D56" s="25">
        <f>+E56</f>
        <v>45858</v>
      </c>
      <c r="E56" s="26">
        <v>45858</v>
      </c>
      <c r="F56" s="27">
        <v>0.625</v>
      </c>
      <c r="G56" s="24"/>
      <c r="H56" s="24" t="str">
        <f>IF($I55+$L55&gt;0,(IF($I55&gt;$L55,$H55,$K55)),"WG-B2")</f>
        <v>Lower Perk (Silbert)</v>
      </c>
      <c r="I56" s="24">
        <v>10</v>
      </c>
      <c r="J56" s="24" t="s">
        <v>18</v>
      </c>
      <c r="K56" s="24" t="str">
        <f>IF($I54+$L54&gt;0,(IF($I54&gt;$L54,$H54,$K54)),"WG-B1")</f>
        <v>Upper Prov (Hijosh)</v>
      </c>
      <c r="L56" s="24">
        <v>9</v>
      </c>
      <c r="M56" s="24" t="str">
        <f>+M49</f>
        <v>EX-Ship Park (field 1)</v>
      </c>
      <c r="N56" s="24"/>
      <c r="O56" s="28" t="s">
        <v>128</v>
      </c>
    </row>
    <row r="58" spans="1:15" ht="18" x14ac:dyDescent="0.45">
      <c r="E58" s="71" t="s">
        <v>33</v>
      </c>
      <c r="F58" s="72"/>
      <c r="G58" s="24"/>
      <c r="H58" s="29" t="str">
        <f>IF(I56+L56&gt;0,(IF(I56&gt;L56,H56,K56)),"WG-B3")</f>
        <v>Lower Perk (Silbert)</v>
      </c>
      <c r="J58" s="18"/>
      <c r="K58" s="1" t="s">
        <v>132</v>
      </c>
    </row>
  </sheetData>
  <autoFilter ref="A3:CW38" xr:uid="{26E8012D-6AC3-4DC7-AD3A-9CDA3710611C}"/>
  <dataConsolidate/>
  <mergeCells count="16">
    <mergeCell ref="E58:F58"/>
    <mergeCell ref="BN1:BT1"/>
    <mergeCell ref="BU1:CA1"/>
    <mergeCell ref="AE1:AK1"/>
    <mergeCell ref="AL1:AR1"/>
    <mergeCell ref="BG1:BM1"/>
    <mergeCell ref="C1:O2"/>
    <mergeCell ref="AZ1:BF1"/>
    <mergeCell ref="Q1:W1"/>
    <mergeCell ref="X1:AD1"/>
    <mergeCell ref="AS1:AY1"/>
    <mergeCell ref="CP1:CV1"/>
    <mergeCell ref="CB1:CH1"/>
    <mergeCell ref="CI1:CO1"/>
    <mergeCell ref="E44:F44"/>
    <mergeCell ref="E51:F51"/>
  </mergeCells>
  <printOptions horizontalCentered="1"/>
  <pageMargins left="0" right="0" top="0.5" bottom="0.5" header="0.25" footer="0.25"/>
  <pageSetup scale="71" fitToHeight="0" orientation="landscape" r:id="rId1"/>
  <headerFooter>
    <oddHeader>&amp;F</oddHeader>
    <oddFooter>&amp;L&amp;A&amp;C&amp;D&amp;RPage &amp;P</oddFooter>
  </headerFooter>
  <rowBreaks count="1" manualBreakCount="1">
    <brk id="38" max="16383" man="1"/>
  </rowBreaks>
  <ignoredErrors>
    <ignoredError sqref="D5:D8 D15:D17 D11:D14 D21:D25 D10:E10 E21:E25 E11:E14 D30 D18:E19 E16:E17 D9 D20 D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218C-196E-4B9E-B1DA-ECD0D5637F3E}">
  <dimension ref="A1:AD42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4" sqref="G14"/>
    </sheetView>
  </sheetViews>
  <sheetFormatPr defaultRowHeight="14.25" x14ac:dyDescent="0.45"/>
  <cols>
    <col min="1" max="1" width="6.73046875" style="1" customWidth="1"/>
    <col min="2" max="2" width="18.73046875" style="1" customWidth="1"/>
    <col min="3" max="3" width="3.73046875" style="1" customWidth="1"/>
    <col min="4" max="4" width="5.73046875" style="1" customWidth="1"/>
    <col min="5" max="9" width="3.73046875" style="1" customWidth="1"/>
    <col min="10" max="10" width="5.73046875" style="1" customWidth="1"/>
    <col min="11" max="11" width="4.73046875" style="1" customWidth="1"/>
    <col min="12" max="12" width="5.73046875" style="1" customWidth="1"/>
    <col min="13" max="14" width="4.73046875" style="1" customWidth="1"/>
    <col min="15" max="15" width="5.3984375" style="23" customWidth="1"/>
    <col min="16" max="16" width="6.73046875" style="1" customWidth="1"/>
    <col min="17" max="17" width="19.86328125" style="1" customWidth="1"/>
    <col min="18" max="18" width="19.1328125" style="1" bestFit="1" customWidth="1"/>
    <col min="19" max="19" width="4.3984375" style="1" customWidth="1"/>
    <col min="20" max="20" width="4.73046875" style="1" customWidth="1"/>
    <col min="22" max="23" width="3.59765625" style="1" customWidth="1"/>
    <col min="26" max="26" width="3.59765625" customWidth="1"/>
    <col min="27" max="28" width="17.3984375" bestFit="1" customWidth="1"/>
    <col min="29" max="29" width="5.86328125" bestFit="1" customWidth="1"/>
    <col min="30" max="30" width="11.59765625" bestFit="1" customWidth="1"/>
  </cols>
  <sheetData>
    <row r="1" spans="1:30" x14ac:dyDescent="0.45">
      <c r="A1" s="7"/>
      <c r="B1" s="80" t="s">
        <v>19</v>
      </c>
      <c r="C1" s="80"/>
      <c r="D1" s="80"/>
      <c r="E1" s="80"/>
      <c r="F1" s="80"/>
      <c r="G1" s="80"/>
      <c r="H1" s="80"/>
      <c r="I1" s="80"/>
      <c r="J1" s="80"/>
      <c r="K1" s="80"/>
      <c r="L1" s="7"/>
      <c r="M1" s="7"/>
      <c r="N1" s="7"/>
      <c r="O1" s="22"/>
      <c r="P1" s="7"/>
      <c r="Q1" s="7"/>
      <c r="R1" s="7"/>
      <c r="S1" s="7"/>
      <c r="T1" s="7"/>
      <c r="V1" s="2" t="s">
        <v>11</v>
      </c>
      <c r="W1" s="2" t="s">
        <v>15</v>
      </c>
      <c r="X1" s="2" t="s">
        <v>5</v>
      </c>
      <c r="Y1" s="2" t="s">
        <v>7</v>
      </c>
      <c r="AA1" s="2" t="s">
        <v>5</v>
      </c>
      <c r="AB1" s="2" t="s">
        <v>7</v>
      </c>
      <c r="AC1" s="2" t="s">
        <v>2</v>
      </c>
      <c r="AD1" s="2" t="s">
        <v>3</v>
      </c>
    </row>
    <row r="2" spans="1:30" x14ac:dyDescent="0.45">
      <c r="A2" s="7"/>
      <c r="B2" s="80"/>
      <c r="C2" s="80"/>
      <c r="D2" s="80"/>
      <c r="E2" s="80"/>
      <c r="F2" s="80"/>
      <c r="G2" s="80"/>
      <c r="H2" s="80"/>
      <c r="I2" s="80"/>
      <c r="J2" s="80"/>
      <c r="K2" s="80"/>
      <c r="L2" s="7"/>
      <c r="M2" s="7"/>
      <c r="N2" s="7"/>
      <c r="O2" s="22"/>
      <c r="P2" s="7"/>
      <c r="Q2" s="7"/>
      <c r="R2" s="7"/>
      <c r="S2" s="7"/>
      <c r="T2" s="7"/>
      <c r="V2" s="35">
        <v>1</v>
      </c>
      <c r="W2" s="35">
        <v>1</v>
      </c>
      <c r="X2" s="3">
        <v>13</v>
      </c>
      <c r="Y2" s="3">
        <v>14</v>
      </c>
      <c r="AA2" s="36" t="str">
        <f>VLOOKUP(X2,$P$4:$Q$15,2,FALSE)</f>
        <v>GVE (Blatt)</v>
      </c>
      <c r="AB2" s="36" t="str">
        <f t="shared" ref="AB2:AB32" si="0">VLOOKUP(Y2,$P$4:$Q$15,2,FALSE)</f>
        <v>Radnor/Wayne</v>
      </c>
      <c r="AC2" s="4">
        <f>+'D27 John Klein'!D4</f>
        <v>45845</v>
      </c>
      <c r="AD2" s="5">
        <f>+'D27 John Klein'!E4</f>
        <v>45845</v>
      </c>
    </row>
    <row r="3" spans="1:30" x14ac:dyDescent="0.45">
      <c r="A3" s="7"/>
      <c r="B3" s="2" t="s">
        <v>10</v>
      </c>
      <c r="C3" s="2" t="str">
        <f>+'D27 John Klein'!Q2</f>
        <v>G</v>
      </c>
      <c r="D3" s="2" t="str">
        <f>+'D27 John Klein'!R2</f>
        <v>H</v>
      </c>
      <c r="E3" s="2" t="str">
        <f>+'D27 John Klein'!S2</f>
        <v>A</v>
      </c>
      <c r="F3" s="2" t="str">
        <f>+'D27 John Klein'!T2</f>
        <v>W</v>
      </c>
      <c r="G3" s="2" t="str">
        <f>+'D27 John Klein'!U2</f>
        <v>L</v>
      </c>
      <c r="H3" s="2" t="str">
        <f>+'D27 John Klein'!V2</f>
        <v>T</v>
      </c>
      <c r="I3" s="2" t="str">
        <f>+'D27 John Klein'!W2</f>
        <v>RA</v>
      </c>
      <c r="J3" s="17" t="s">
        <v>14</v>
      </c>
      <c r="K3" s="2" t="s">
        <v>25</v>
      </c>
      <c r="L3" s="7"/>
      <c r="M3" s="7"/>
      <c r="N3" s="7"/>
      <c r="O3" s="22"/>
      <c r="P3" s="7"/>
      <c r="Q3" s="7"/>
      <c r="R3" s="7"/>
      <c r="S3" s="7" t="s">
        <v>8</v>
      </c>
      <c r="T3" s="7" t="s">
        <v>58</v>
      </c>
      <c r="V3" s="35">
        <f>+V2</f>
        <v>1</v>
      </c>
      <c r="W3" s="35">
        <f>+W2+1</f>
        <v>2</v>
      </c>
      <c r="X3" s="3">
        <v>11</v>
      </c>
      <c r="Y3" s="3">
        <v>16</v>
      </c>
      <c r="AA3" s="36" t="str">
        <f t="shared" ref="AA3:AB37" si="1">VLOOKUP(X3,$P$4:$Q$15,2,FALSE)</f>
        <v>Chester Valley</v>
      </c>
      <c r="AB3" s="36" t="str">
        <f t="shared" si="0"/>
        <v>Upper Prov (Kurpiel)</v>
      </c>
      <c r="AC3" s="4">
        <f>+'D27 John Klein'!D5</f>
        <v>45845</v>
      </c>
      <c r="AD3" s="5">
        <f>+'D27 John Klein'!E5</f>
        <v>45845</v>
      </c>
    </row>
    <row r="4" spans="1:30" x14ac:dyDescent="0.45">
      <c r="A4" s="31">
        <v>1</v>
      </c>
      <c r="B4" s="3" t="s">
        <v>24</v>
      </c>
      <c r="C4" s="3">
        <f>+'D27 John Klein'!Q38</f>
        <v>6</v>
      </c>
      <c r="D4" s="3">
        <f>+'D27 John Klein'!R38</f>
        <v>3</v>
      </c>
      <c r="E4" s="3">
        <f>+'D27 John Klein'!S38</f>
        <v>3</v>
      </c>
      <c r="F4" s="3">
        <f>+'D27 John Klein'!T38</f>
        <v>0</v>
      </c>
      <c r="G4" s="3">
        <f>+'D27 John Klein'!U38</f>
        <v>6</v>
      </c>
      <c r="H4" s="3">
        <f>+'D27 John Klein'!V38</f>
        <v>0</v>
      </c>
      <c r="I4" s="3">
        <f>+'D27 John Klein'!W38</f>
        <v>45</v>
      </c>
      <c r="J4" s="3">
        <f>(F4*2)+H4</f>
        <v>0</v>
      </c>
      <c r="K4" s="3">
        <f>+'D27 John Klein'!W38</f>
        <v>45</v>
      </c>
      <c r="L4" s="20">
        <f t="shared" ref="L4:L15" si="2">+J4+((200-K4)/201)</f>
        <v>0.77114427860696522</v>
      </c>
      <c r="M4" s="19">
        <f>RANK(L4,L$4:L$9)</f>
        <v>6</v>
      </c>
      <c r="N4" s="19"/>
      <c r="O4" s="49">
        <v>1</v>
      </c>
      <c r="P4" s="50">
        <f>RANK(O4,O$4:O$15,1)+10</f>
        <v>11</v>
      </c>
      <c r="Q4" s="51" t="str">
        <f t="shared" ref="Q4:Q15" si="3">+B4</f>
        <v>Chester Valley</v>
      </c>
      <c r="R4" s="51" t="s">
        <v>26</v>
      </c>
      <c r="S4" s="3">
        <f>+COUNTIF('D27 John Klein'!M$4:M$36,R4)</f>
        <v>3</v>
      </c>
      <c r="T4" s="3">
        <f>SUM(F4:H4)</f>
        <v>6</v>
      </c>
      <c r="V4" s="35">
        <f t="shared" ref="V4:V37" si="4">+V3</f>
        <v>1</v>
      </c>
      <c r="W4" s="35">
        <f t="shared" ref="W4:W36" si="5">+W3+1</f>
        <v>3</v>
      </c>
      <c r="X4" s="3">
        <v>12</v>
      </c>
      <c r="Y4" s="3">
        <v>15</v>
      </c>
      <c r="AA4" s="36" t="str">
        <f t="shared" si="1"/>
        <v>Lower Perk (Silbert)</v>
      </c>
      <c r="AB4" s="36" t="str">
        <f t="shared" si="0"/>
        <v>Upper Prov (Hijosh)</v>
      </c>
      <c r="AC4" s="4">
        <f>+'D27 John Klein'!D6</f>
        <v>45845</v>
      </c>
      <c r="AD4" s="5">
        <f>+'D27 John Klein'!E6</f>
        <v>45845</v>
      </c>
    </row>
    <row r="5" spans="1:30" x14ac:dyDescent="0.45">
      <c r="A5" s="31">
        <v>2</v>
      </c>
      <c r="B5" s="3" t="s">
        <v>49</v>
      </c>
      <c r="C5" s="3">
        <f>+'D27 John Klein'!X38</f>
        <v>6</v>
      </c>
      <c r="D5" s="3">
        <f>+'D27 John Klein'!Y38</f>
        <v>3</v>
      </c>
      <c r="E5" s="3">
        <f>+'D27 John Klein'!Z38</f>
        <v>3</v>
      </c>
      <c r="F5" s="3">
        <f>+'D27 John Klein'!AA38</f>
        <v>6</v>
      </c>
      <c r="G5" s="3">
        <f>+'D27 John Klein'!AB38</f>
        <v>0</v>
      </c>
      <c r="H5" s="3">
        <f>+'D27 John Klein'!AC38</f>
        <v>0</v>
      </c>
      <c r="I5" s="3">
        <f>+'D27 John Klein'!AD38</f>
        <v>19</v>
      </c>
      <c r="J5" s="3">
        <f t="shared" ref="J5:J15" si="6">(F5*2)+H5</f>
        <v>12</v>
      </c>
      <c r="K5" s="3">
        <f>+'D27 John Klein'!AD38</f>
        <v>19</v>
      </c>
      <c r="L5" s="20">
        <f t="shared" si="2"/>
        <v>12.900497512437811</v>
      </c>
      <c r="M5" s="19">
        <f t="shared" ref="M5:M9" si="7">RANK(L5,L$4:L$9)</f>
        <v>1</v>
      </c>
      <c r="N5" s="19"/>
      <c r="O5" s="49">
        <v>2</v>
      </c>
      <c r="P5" s="50">
        <f t="shared" ref="P5:P9" si="8">RANK(O5,O$4:O$15,1)+10</f>
        <v>12</v>
      </c>
      <c r="Q5" s="51" t="str">
        <f t="shared" si="3"/>
        <v>Lower Perk (Silbert)</v>
      </c>
      <c r="R5" s="51" t="s">
        <v>28</v>
      </c>
      <c r="S5" s="3">
        <f>+COUNTIF('D27 John Klein'!M$4:M$36,R5)</f>
        <v>6</v>
      </c>
      <c r="T5" s="3">
        <f t="shared" ref="T5:T15" si="9">SUM(F5:H5)</f>
        <v>6</v>
      </c>
      <c r="V5" s="35">
        <f t="shared" si="4"/>
        <v>1</v>
      </c>
      <c r="W5" s="35">
        <f t="shared" si="5"/>
        <v>4</v>
      </c>
      <c r="X5" s="3">
        <v>23</v>
      </c>
      <c r="Y5" s="3">
        <v>24</v>
      </c>
      <c r="AA5" s="38" t="str">
        <f t="shared" si="1"/>
        <v>GVE (Bennett)</v>
      </c>
      <c r="AB5" s="36" t="str">
        <f t="shared" si="0"/>
        <v>Lower Perk (Hazzard)</v>
      </c>
      <c r="AC5" s="4">
        <f>+'D27 John Klein'!D7</f>
        <v>45845</v>
      </c>
      <c r="AD5" s="5">
        <f>+'D27 John Klein'!E7</f>
        <v>45845</v>
      </c>
    </row>
    <row r="6" spans="1:30" x14ac:dyDescent="0.45">
      <c r="A6" s="31">
        <v>3</v>
      </c>
      <c r="B6" s="3" t="s">
        <v>48</v>
      </c>
      <c r="C6" s="3">
        <f>+'D27 John Klein'!AE38</f>
        <v>6</v>
      </c>
      <c r="D6" s="3">
        <f>+'D27 John Klein'!AF38</f>
        <v>3</v>
      </c>
      <c r="E6" s="3">
        <f>+'D27 John Klein'!AG38</f>
        <v>3</v>
      </c>
      <c r="F6" s="3">
        <f>+'D27 John Klein'!AH38</f>
        <v>4</v>
      </c>
      <c r="G6" s="3">
        <f>+'D27 John Klein'!AI38</f>
        <v>2</v>
      </c>
      <c r="H6" s="3">
        <f>+'D27 John Klein'!AJ38</f>
        <v>0</v>
      </c>
      <c r="I6" s="3">
        <f>+'D27 John Klein'!AK38</f>
        <v>25</v>
      </c>
      <c r="J6" s="3">
        <f t="shared" si="6"/>
        <v>8</v>
      </c>
      <c r="K6" s="3">
        <f>+'D27 John Klein'!AK38</f>
        <v>25</v>
      </c>
      <c r="L6" s="20">
        <f t="shared" si="2"/>
        <v>8.8706467661691537</v>
      </c>
      <c r="M6" s="19">
        <f t="shared" si="7"/>
        <v>2</v>
      </c>
      <c r="N6" s="19"/>
      <c r="O6" s="49">
        <v>3</v>
      </c>
      <c r="P6" s="50">
        <f t="shared" si="8"/>
        <v>13</v>
      </c>
      <c r="Q6" s="51" t="str">
        <f t="shared" si="3"/>
        <v>GVE (Blatt)</v>
      </c>
      <c r="R6" s="51" t="s">
        <v>27</v>
      </c>
      <c r="S6" s="3">
        <f>+COUNTIF('D27 John Klein'!M$4:M$36,R6)</f>
        <v>4</v>
      </c>
      <c r="T6" s="3">
        <f t="shared" si="9"/>
        <v>6</v>
      </c>
      <c r="V6" s="35">
        <f t="shared" si="4"/>
        <v>1</v>
      </c>
      <c r="W6" s="35">
        <f t="shared" si="5"/>
        <v>5</v>
      </c>
      <c r="X6" s="3">
        <v>25</v>
      </c>
      <c r="Y6" s="3">
        <v>22</v>
      </c>
      <c r="AA6" s="36" t="str">
        <f t="shared" si="1"/>
        <v>Lower Merion</v>
      </c>
      <c r="AB6" s="36" t="str">
        <f t="shared" si="0"/>
        <v>GVE (Bender)</v>
      </c>
      <c r="AC6" s="4">
        <f>+'D27 John Klein'!D8</f>
        <v>45845</v>
      </c>
      <c r="AD6" s="5">
        <f>+'D27 John Klein'!E8</f>
        <v>45845</v>
      </c>
    </row>
    <row r="7" spans="1:30" x14ac:dyDescent="0.45">
      <c r="A7" s="31">
        <v>4</v>
      </c>
      <c r="B7" s="3" t="s">
        <v>41</v>
      </c>
      <c r="C7" s="3">
        <f>+'D27 John Klein'!AL38</f>
        <v>6</v>
      </c>
      <c r="D7" s="3">
        <f>+'D27 John Klein'!AM38</f>
        <v>3</v>
      </c>
      <c r="E7" s="3">
        <f>+'D27 John Klein'!AN38</f>
        <v>3</v>
      </c>
      <c r="F7" s="3">
        <f>+'D27 John Klein'!AO38</f>
        <v>3</v>
      </c>
      <c r="G7" s="3">
        <f>+'D27 John Klein'!AP38</f>
        <v>3</v>
      </c>
      <c r="H7" s="3">
        <f>+'D27 John Klein'!AQ38</f>
        <v>0</v>
      </c>
      <c r="I7" s="3">
        <f>+'D27 John Klein'!AR38</f>
        <v>67</v>
      </c>
      <c r="J7" s="3">
        <f t="shared" si="6"/>
        <v>6</v>
      </c>
      <c r="K7" s="3">
        <f>+'D27 John Klein'!AR38</f>
        <v>67</v>
      </c>
      <c r="L7" s="20">
        <f t="shared" si="2"/>
        <v>6.6616915422885574</v>
      </c>
      <c r="M7" s="19">
        <f t="shared" si="7"/>
        <v>4</v>
      </c>
      <c r="N7" s="19"/>
      <c r="O7" s="49">
        <v>4</v>
      </c>
      <c r="P7" s="50">
        <f t="shared" si="8"/>
        <v>14</v>
      </c>
      <c r="Q7" s="51" t="str">
        <f t="shared" si="3"/>
        <v>Radnor/Wayne</v>
      </c>
      <c r="R7" s="51" t="s">
        <v>53</v>
      </c>
      <c r="S7" s="3">
        <f>+COUNTIF('D27 John Klein'!M$4:M$36,R7)</f>
        <v>3</v>
      </c>
      <c r="T7" s="3">
        <f t="shared" si="9"/>
        <v>6</v>
      </c>
      <c r="V7" s="35">
        <f t="shared" si="4"/>
        <v>1</v>
      </c>
      <c r="W7" s="35">
        <f t="shared" si="5"/>
        <v>6</v>
      </c>
      <c r="X7" s="3">
        <v>25</v>
      </c>
      <c r="Y7" s="3">
        <v>21</v>
      </c>
      <c r="AA7" s="36" t="str">
        <f t="shared" si="1"/>
        <v>Lower Merion</v>
      </c>
      <c r="AB7" s="36" t="str">
        <f t="shared" si="0"/>
        <v>Berwyn-Paoli</v>
      </c>
      <c r="AC7" s="33">
        <f>+'D27 John Klein'!D9</f>
        <v>45850</v>
      </c>
      <c r="AD7" s="34">
        <f>+'D27 John Klein'!E9</f>
        <v>45850</v>
      </c>
    </row>
    <row r="8" spans="1:30" x14ac:dyDescent="0.45">
      <c r="A8" s="31">
        <v>5</v>
      </c>
      <c r="B8" s="3" t="s">
        <v>50</v>
      </c>
      <c r="C8" s="3">
        <f>+'D27 John Klein'!AS38</f>
        <v>6</v>
      </c>
      <c r="D8" s="3">
        <f>+'D27 John Klein'!AT38</f>
        <v>3</v>
      </c>
      <c r="E8" s="3">
        <f>+'D27 John Klein'!AU38</f>
        <v>3</v>
      </c>
      <c r="F8" s="3">
        <f>+'D27 John Klein'!AV38</f>
        <v>4</v>
      </c>
      <c r="G8" s="3">
        <f>+'D27 John Klein'!AW38</f>
        <v>2</v>
      </c>
      <c r="H8" s="3">
        <f>+'D27 John Klein'!AX38</f>
        <v>0</v>
      </c>
      <c r="I8" s="3">
        <f>+'D27 John Klein'!AY38</f>
        <v>26</v>
      </c>
      <c r="J8" s="3">
        <f t="shared" si="6"/>
        <v>8</v>
      </c>
      <c r="K8" s="3">
        <f>+'D27 John Klein'!AY38</f>
        <v>26</v>
      </c>
      <c r="L8" s="20">
        <f t="shared" si="2"/>
        <v>8.8656716417910442</v>
      </c>
      <c r="M8" s="19">
        <f t="shared" si="7"/>
        <v>3</v>
      </c>
      <c r="N8" s="19"/>
      <c r="O8" s="49">
        <v>5</v>
      </c>
      <c r="P8" s="50">
        <f t="shared" si="8"/>
        <v>15</v>
      </c>
      <c r="Q8" s="51" t="str">
        <f t="shared" si="3"/>
        <v>Upper Prov (Hijosh)</v>
      </c>
      <c r="R8" s="51" t="s">
        <v>54</v>
      </c>
      <c r="S8" s="3">
        <f>+COUNTIF('D27 John Klein'!M$4:M$36,R8)</f>
        <v>6</v>
      </c>
      <c r="T8" s="3">
        <f t="shared" si="9"/>
        <v>6</v>
      </c>
      <c r="V8" s="35">
        <v>2</v>
      </c>
      <c r="W8" s="35">
        <f t="shared" si="5"/>
        <v>7</v>
      </c>
      <c r="X8" s="12">
        <v>15</v>
      </c>
      <c r="Y8" s="12">
        <v>16</v>
      </c>
      <c r="AA8" s="37" t="str">
        <f t="shared" si="1"/>
        <v>Upper Prov (Hijosh)</v>
      </c>
      <c r="AB8" s="37" t="str">
        <f t="shared" si="0"/>
        <v>Upper Prov (Kurpiel)</v>
      </c>
      <c r="AC8" s="13">
        <f>+'D27 John Klein'!D10</f>
        <v>45847</v>
      </c>
      <c r="AD8" s="14">
        <f>+'D27 John Klein'!E10</f>
        <v>45847</v>
      </c>
    </row>
    <row r="9" spans="1:30" x14ac:dyDescent="0.45">
      <c r="A9" s="31">
        <v>6</v>
      </c>
      <c r="B9" s="3" t="s">
        <v>51</v>
      </c>
      <c r="C9" s="3">
        <f>+'D27 John Klein'!AZ38</f>
        <v>6</v>
      </c>
      <c r="D9" s="3">
        <f>+'D27 John Klein'!BA38</f>
        <v>3</v>
      </c>
      <c r="E9" s="3">
        <f>+'D27 John Klein'!BB38</f>
        <v>3</v>
      </c>
      <c r="F9" s="3">
        <f>+'D27 John Klein'!BC38</f>
        <v>2</v>
      </c>
      <c r="G9" s="3">
        <f>+'D27 John Klein'!BD38</f>
        <v>4</v>
      </c>
      <c r="H9" s="3">
        <f>+'D27 John Klein'!BE38</f>
        <v>0</v>
      </c>
      <c r="I9" s="3">
        <f>+'D27 John Klein'!BF38</f>
        <v>40</v>
      </c>
      <c r="J9" s="3">
        <f t="shared" si="6"/>
        <v>4</v>
      </c>
      <c r="K9" s="3">
        <f>+'D27 John Klein'!BF38</f>
        <v>40</v>
      </c>
      <c r="L9" s="20">
        <f t="shared" si="2"/>
        <v>4.7960199004975124</v>
      </c>
      <c r="M9" s="19">
        <f t="shared" si="7"/>
        <v>5</v>
      </c>
      <c r="N9" s="19"/>
      <c r="O9" s="49">
        <v>6</v>
      </c>
      <c r="P9" s="50">
        <f t="shared" si="8"/>
        <v>16</v>
      </c>
      <c r="Q9" s="51" t="str">
        <f t="shared" si="3"/>
        <v>Upper Prov (Kurpiel)</v>
      </c>
      <c r="R9" s="51" t="s">
        <v>54</v>
      </c>
      <c r="S9" s="3">
        <f>+COUNTIF('D27 John Klein'!M$4:M$36,R9)</f>
        <v>6</v>
      </c>
      <c r="T9" s="3">
        <f t="shared" si="9"/>
        <v>6</v>
      </c>
      <c r="V9" s="35">
        <f t="shared" si="4"/>
        <v>2</v>
      </c>
      <c r="W9" s="35">
        <f t="shared" si="5"/>
        <v>8</v>
      </c>
      <c r="X9" s="12">
        <v>13</v>
      </c>
      <c r="Y9" s="12">
        <v>11</v>
      </c>
      <c r="AA9" s="37" t="str">
        <f t="shared" si="1"/>
        <v>GVE (Blatt)</v>
      </c>
      <c r="AB9" s="37" t="str">
        <f t="shared" si="0"/>
        <v>Chester Valley</v>
      </c>
      <c r="AC9" s="13">
        <f>+'D27 John Klein'!D11</f>
        <v>45847</v>
      </c>
      <c r="AD9" s="14">
        <f>+'D27 John Klein'!E11</f>
        <v>45847</v>
      </c>
    </row>
    <row r="10" spans="1:30" x14ac:dyDescent="0.45">
      <c r="A10" s="31">
        <v>7</v>
      </c>
      <c r="B10" s="30" t="s">
        <v>40</v>
      </c>
      <c r="C10" s="30">
        <f>+'D27 John Klein'!BG38</f>
        <v>6</v>
      </c>
      <c r="D10" s="30">
        <f>+'D27 John Klein'!BH38</f>
        <v>3</v>
      </c>
      <c r="E10" s="30">
        <f>+'D27 John Klein'!BI38</f>
        <v>3</v>
      </c>
      <c r="F10" s="30">
        <f>+'D27 John Klein'!BJ38</f>
        <v>3</v>
      </c>
      <c r="G10" s="30">
        <f>+'D27 John Klein'!BK38</f>
        <v>3</v>
      </c>
      <c r="H10" s="30">
        <f>+'D27 John Klein'!BL38</f>
        <v>0</v>
      </c>
      <c r="I10" s="30">
        <f>+'D27 John Klein'!BM38</f>
        <v>36</v>
      </c>
      <c r="J10" s="30">
        <f t="shared" si="6"/>
        <v>6</v>
      </c>
      <c r="K10" s="30">
        <f>+I10</f>
        <v>36</v>
      </c>
      <c r="L10" s="54">
        <f t="shared" si="2"/>
        <v>6.8159203980099505</v>
      </c>
      <c r="M10" s="55">
        <f>RANK(L10,L$10:L$15)</f>
        <v>2</v>
      </c>
      <c r="N10" s="19"/>
      <c r="O10" s="49">
        <v>7</v>
      </c>
      <c r="P10" s="50">
        <f>RANK(O10,O$4:O$15,1)+14</f>
        <v>21</v>
      </c>
      <c r="Q10" s="51" t="str">
        <f t="shared" si="3"/>
        <v>Berwyn-Paoli</v>
      </c>
      <c r="R10" s="51" t="s">
        <v>42</v>
      </c>
      <c r="S10" s="3">
        <f>+COUNTIF('D27 John Klein'!M$4:M$36,R10)</f>
        <v>3</v>
      </c>
      <c r="T10" s="3">
        <f t="shared" si="9"/>
        <v>6</v>
      </c>
      <c r="V10" s="35">
        <f t="shared" si="4"/>
        <v>2</v>
      </c>
      <c r="W10" s="35">
        <f t="shared" si="5"/>
        <v>9</v>
      </c>
      <c r="X10" s="12">
        <v>14</v>
      </c>
      <c r="Y10" s="12">
        <v>12</v>
      </c>
      <c r="AA10" s="37" t="str">
        <f t="shared" si="1"/>
        <v>Radnor/Wayne</v>
      </c>
      <c r="AB10" s="37" t="str">
        <f t="shared" si="0"/>
        <v>Lower Perk (Silbert)</v>
      </c>
      <c r="AC10" s="13">
        <f>+'D27 John Klein'!D12</f>
        <v>45847</v>
      </c>
      <c r="AD10" s="14">
        <f>+'D27 John Klein'!E12</f>
        <v>45847</v>
      </c>
    </row>
    <row r="11" spans="1:30" x14ac:dyDescent="0.45">
      <c r="A11" s="31">
        <v>8</v>
      </c>
      <c r="B11" s="30" t="s">
        <v>45</v>
      </c>
      <c r="C11" s="30">
        <f>+'D27 John Klein'!BN38</f>
        <v>6</v>
      </c>
      <c r="D11" s="30">
        <f>+'D27 John Klein'!BO38</f>
        <v>3</v>
      </c>
      <c r="E11" s="30">
        <f>+'D27 John Klein'!BP38</f>
        <v>3</v>
      </c>
      <c r="F11" s="30">
        <f>+'D27 John Klein'!BQ38</f>
        <v>3</v>
      </c>
      <c r="G11" s="30">
        <f>+'D27 John Klein'!BR38</f>
        <v>3</v>
      </c>
      <c r="H11" s="30">
        <f>+'D27 John Klein'!BS38</f>
        <v>0</v>
      </c>
      <c r="I11" s="30">
        <f>+'D27 John Klein'!BT38</f>
        <v>56</v>
      </c>
      <c r="J11" s="30">
        <f t="shared" si="6"/>
        <v>6</v>
      </c>
      <c r="K11" s="30">
        <f t="shared" ref="K11:K14" si="10">+I11</f>
        <v>56</v>
      </c>
      <c r="L11" s="54">
        <f t="shared" si="2"/>
        <v>6.7164179104477615</v>
      </c>
      <c r="M11" s="55">
        <f t="shared" ref="M11:M15" si="11">RANK(L11,L$10:L$15)</f>
        <v>3</v>
      </c>
      <c r="N11" s="19"/>
      <c r="O11" s="49">
        <v>8</v>
      </c>
      <c r="P11" s="50">
        <f t="shared" ref="P11:P15" si="12">RANK(O11,O$4:O$15,1)+14</f>
        <v>22</v>
      </c>
      <c r="Q11" s="51" t="str">
        <f t="shared" si="3"/>
        <v>GVE (Bender)</v>
      </c>
      <c r="R11" s="51" t="s">
        <v>27</v>
      </c>
      <c r="S11" s="3">
        <f>+COUNTIF('D27 John Klein'!M$4:M$36,R11)</f>
        <v>4</v>
      </c>
      <c r="T11" s="3">
        <f t="shared" si="9"/>
        <v>6</v>
      </c>
      <c r="V11" s="35">
        <f t="shared" si="4"/>
        <v>2</v>
      </c>
      <c r="W11" s="35">
        <f t="shared" si="5"/>
        <v>10</v>
      </c>
      <c r="X11" s="12">
        <v>21</v>
      </c>
      <c r="Y11" s="12">
        <v>23</v>
      </c>
      <c r="AA11" s="37" t="str">
        <f t="shared" si="1"/>
        <v>Berwyn-Paoli</v>
      </c>
      <c r="AB11" s="38" t="str">
        <f t="shared" si="0"/>
        <v>GVE (Bennett)</v>
      </c>
      <c r="AC11" s="13">
        <f>+'D27 John Klein'!D13</f>
        <v>45847</v>
      </c>
      <c r="AD11" s="14">
        <f>+'D27 John Klein'!E13</f>
        <v>45847</v>
      </c>
    </row>
    <row r="12" spans="1:30" x14ac:dyDescent="0.45">
      <c r="A12" s="31">
        <v>9</v>
      </c>
      <c r="B12" s="30" t="s">
        <v>46</v>
      </c>
      <c r="C12" s="30">
        <f>+'D27 John Klein'!BU38</f>
        <v>6</v>
      </c>
      <c r="D12" s="30">
        <f>+'D27 John Klein'!BV38</f>
        <v>3</v>
      </c>
      <c r="E12" s="30">
        <f>+'D27 John Klein'!BW38</f>
        <v>3</v>
      </c>
      <c r="F12" s="30">
        <f>+'D27 John Klein'!BX38</f>
        <v>1</v>
      </c>
      <c r="G12" s="30">
        <f>+'D27 John Klein'!BY38</f>
        <v>5</v>
      </c>
      <c r="H12" s="30">
        <f>+'D27 John Klein'!BZ38</f>
        <v>0</v>
      </c>
      <c r="I12" s="30">
        <f>+'D27 John Klein'!CA38</f>
        <v>62</v>
      </c>
      <c r="J12" s="30">
        <f t="shared" si="6"/>
        <v>2</v>
      </c>
      <c r="K12" s="30">
        <f t="shared" si="10"/>
        <v>62</v>
      </c>
      <c r="L12" s="54">
        <f t="shared" si="2"/>
        <v>2.6865671641791042</v>
      </c>
      <c r="M12" s="55">
        <f t="shared" si="11"/>
        <v>5</v>
      </c>
      <c r="N12" s="19"/>
      <c r="O12" s="49">
        <v>9</v>
      </c>
      <c r="P12" s="50">
        <f t="shared" si="12"/>
        <v>23</v>
      </c>
      <c r="Q12" s="51" t="str">
        <f t="shared" si="3"/>
        <v>GVE (Bennett)</v>
      </c>
      <c r="R12" s="51" t="s">
        <v>55</v>
      </c>
      <c r="S12" s="3">
        <f>+COUNTIF('D27 John Klein'!M$4:M$36,R12)</f>
        <v>5</v>
      </c>
      <c r="T12" s="3">
        <f t="shared" si="9"/>
        <v>6</v>
      </c>
      <c r="V12" s="35">
        <f t="shared" si="4"/>
        <v>2</v>
      </c>
      <c r="W12" s="35">
        <f t="shared" si="5"/>
        <v>11</v>
      </c>
      <c r="X12" s="12">
        <v>24</v>
      </c>
      <c r="Y12" s="12">
        <v>22</v>
      </c>
      <c r="AA12" s="37" t="str">
        <f t="shared" si="1"/>
        <v>Lower Perk (Hazzard)</v>
      </c>
      <c r="AB12" s="37" t="str">
        <f t="shared" si="0"/>
        <v>GVE (Bender)</v>
      </c>
      <c r="AC12" s="13">
        <f>+'D27 John Klein'!D14</f>
        <v>45847</v>
      </c>
      <c r="AD12" s="14">
        <f>+'D27 John Klein'!E14</f>
        <v>45847</v>
      </c>
    </row>
    <row r="13" spans="1:30" x14ac:dyDescent="0.45">
      <c r="A13" s="31">
        <v>10</v>
      </c>
      <c r="B13" s="30" t="s">
        <v>47</v>
      </c>
      <c r="C13" s="30">
        <f>+'D27 John Klein'!CB38</f>
        <v>6</v>
      </c>
      <c r="D13" s="30">
        <f>+'D27 John Klein'!CC38</f>
        <v>3</v>
      </c>
      <c r="E13" s="30">
        <f>+'D27 John Klein'!CD38</f>
        <v>3</v>
      </c>
      <c r="F13" s="30">
        <f>+'D27 John Klein'!CE38</f>
        <v>5</v>
      </c>
      <c r="G13" s="30">
        <f>+'D27 John Klein'!CF38</f>
        <v>1</v>
      </c>
      <c r="H13" s="30">
        <f>+'D27 John Klein'!CG38</f>
        <v>0</v>
      </c>
      <c r="I13" s="30">
        <f>+'D27 John Klein'!CH38</f>
        <v>34</v>
      </c>
      <c r="J13" s="30">
        <f t="shared" si="6"/>
        <v>10</v>
      </c>
      <c r="K13" s="30">
        <f t="shared" si="10"/>
        <v>34</v>
      </c>
      <c r="L13" s="54">
        <f t="shared" si="2"/>
        <v>10.82587064676617</v>
      </c>
      <c r="M13" s="55">
        <f t="shared" si="11"/>
        <v>1</v>
      </c>
      <c r="N13" s="19"/>
      <c r="O13" s="49">
        <v>11</v>
      </c>
      <c r="P13" s="50">
        <f t="shared" si="12"/>
        <v>25</v>
      </c>
      <c r="Q13" s="51" t="str">
        <f t="shared" si="3"/>
        <v>Lower Merion</v>
      </c>
      <c r="R13" s="51" t="s">
        <v>56</v>
      </c>
      <c r="S13" s="3">
        <f>+COUNTIF('D27 John Klein'!M$4:M$36,R13)</f>
        <v>3</v>
      </c>
      <c r="T13" s="3">
        <f t="shared" si="9"/>
        <v>6</v>
      </c>
      <c r="V13" s="35">
        <f t="shared" si="4"/>
        <v>2</v>
      </c>
      <c r="W13" s="35"/>
      <c r="X13" s="12">
        <v>26</v>
      </c>
      <c r="Y13" s="12">
        <v>26</v>
      </c>
      <c r="AA13" s="37" t="str">
        <f t="shared" si="1"/>
        <v>Bye</v>
      </c>
      <c r="AB13" s="37" t="str">
        <f t="shared" si="0"/>
        <v>Bye</v>
      </c>
      <c r="AC13" s="13" t="e">
        <f>+'D27 John Klein'!#REF!</f>
        <v>#REF!</v>
      </c>
      <c r="AD13" s="14" t="e">
        <f>+'D27 John Klein'!#REF!</f>
        <v>#REF!</v>
      </c>
    </row>
    <row r="14" spans="1:30" x14ac:dyDescent="0.45">
      <c r="A14" s="31">
        <v>11</v>
      </c>
      <c r="B14" s="30" t="s">
        <v>52</v>
      </c>
      <c r="C14" s="30">
        <f>+'D27 John Klein'!CI38</f>
        <v>6</v>
      </c>
      <c r="D14" s="30">
        <f>+'D27 John Klein'!CJ38</f>
        <v>3</v>
      </c>
      <c r="E14" s="30">
        <f>+'D27 John Klein'!CK38</f>
        <v>3</v>
      </c>
      <c r="F14" s="30">
        <f>+'D27 John Klein'!CL38</f>
        <v>2</v>
      </c>
      <c r="G14" s="30">
        <f>+'D27 John Klein'!CM38</f>
        <v>4</v>
      </c>
      <c r="H14" s="30">
        <f>+'D27 John Klein'!CN38</f>
        <v>0</v>
      </c>
      <c r="I14" s="30">
        <f>+'D27 John Klein'!CO38</f>
        <v>74</v>
      </c>
      <c r="J14" s="30">
        <f t="shared" si="6"/>
        <v>4</v>
      </c>
      <c r="K14" s="30">
        <f t="shared" si="10"/>
        <v>74</v>
      </c>
      <c r="L14" s="54">
        <f t="shared" si="2"/>
        <v>4.6268656716417915</v>
      </c>
      <c r="M14" s="55">
        <f t="shared" si="11"/>
        <v>4</v>
      </c>
      <c r="N14" s="19"/>
      <c r="O14" s="49">
        <v>10</v>
      </c>
      <c r="P14" s="50">
        <f t="shared" si="12"/>
        <v>24</v>
      </c>
      <c r="Q14" s="51" t="str">
        <f t="shared" si="3"/>
        <v>Lower Perk (Hazzard)</v>
      </c>
      <c r="R14" s="51" t="s">
        <v>28</v>
      </c>
      <c r="S14" s="3">
        <f>+COUNTIF('D27 John Klein'!M$4:M$36,R14)</f>
        <v>6</v>
      </c>
      <c r="T14" s="3">
        <f t="shared" si="9"/>
        <v>6</v>
      </c>
      <c r="V14" s="35">
        <v>3</v>
      </c>
      <c r="W14" s="35">
        <f>+W12+1</f>
        <v>12</v>
      </c>
      <c r="X14" s="3">
        <v>16</v>
      </c>
      <c r="Y14" s="3">
        <v>14</v>
      </c>
      <c r="AA14" s="36" t="str">
        <f t="shared" si="1"/>
        <v>Upper Prov (Kurpiel)</v>
      </c>
      <c r="AB14" s="36" t="str">
        <f t="shared" si="0"/>
        <v>Radnor/Wayne</v>
      </c>
      <c r="AC14" s="4">
        <f>+'D27 John Klein'!D15</f>
        <v>45849</v>
      </c>
      <c r="AD14" s="5">
        <f>+'D27 John Klein'!E15</f>
        <v>45849</v>
      </c>
    </row>
    <row r="15" spans="1:30" x14ac:dyDescent="0.45">
      <c r="A15" s="31">
        <v>12</v>
      </c>
      <c r="B15" s="30" t="s">
        <v>57</v>
      </c>
      <c r="C15" s="30">
        <f>+'D27 John Klein'!CP38</f>
        <v>0</v>
      </c>
      <c r="D15" s="30">
        <f>+'D27 John Klein'!CQ38</f>
        <v>0</v>
      </c>
      <c r="E15" s="30">
        <f>+'D27 John Klein'!CR38</f>
        <v>0</v>
      </c>
      <c r="F15" s="30">
        <f>+'D27 John Klein'!CS38</f>
        <v>0</v>
      </c>
      <c r="G15" s="30">
        <f>+'D27 John Klein'!CT38</f>
        <v>0</v>
      </c>
      <c r="H15" s="30">
        <f>+'D27 John Klein'!CU38</f>
        <v>0</v>
      </c>
      <c r="I15" s="30">
        <f>+'D27 John Klein'!CV38</f>
        <v>0</v>
      </c>
      <c r="J15" s="30">
        <f t="shared" si="6"/>
        <v>0</v>
      </c>
      <c r="K15" s="30">
        <v>200</v>
      </c>
      <c r="L15" s="54">
        <f t="shared" si="2"/>
        <v>0</v>
      </c>
      <c r="M15" s="55">
        <f t="shared" si="11"/>
        <v>6</v>
      </c>
      <c r="N15" s="19"/>
      <c r="O15" s="49">
        <v>12</v>
      </c>
      <c r="P15" s="50">
        <f t="shared" si="12"/>
        <v>26</v>
      </c>
      <c r="Q15" s="51" t="str">
        <f t="shared" si="3"/>
        <v>Bye</v>
      </c>
      <c r="R15" s="51" t="s">
        <v>57</v>
      </c>
      <c r="S15" s="3">
        <f>+COUNTIF('D27 John Klein'!M$4:M$36,R15)</f>
        <v>0</v>
      </c>
      <c r="T15" s="3">
        <f t="shared" si="9"/>
        <v>0</v>
      </c>
      <c r="V15" s="35">
        <f t="shared" si="4"/>
        <v>3</v>
      </c>
      <c r="W15" s="35">
        <f t="shared" si="5"/>
        <v>13</v>
      </c>
      <c r="X15" s="3">
        <v>12</v>
      </c>
      <c r="Y15" s="3">
        <v>13</v>
      </c>
      <c r="AA15" s="36" t="str">
        <f t="shared" si="1"/>
        <v>Lower Perk (Silbert)</v>
      </c>
      <c r="AB15" s="36" t="str">
        <f t="shared" si="0"/>
        <v>GVE (Blatt)</v>
      </c>
      <c r="AC15" s="4">
        <f>+'D27 John Klein'!D16</f>
        <v>45849</v>
      </c>
      <c r="AD15" s="5">
        <f>+'D27 John Klein'!E16</f>
        <v>45849</v>
      </c>
    </row>
    <row r="16" spans="1:30" x14ac:dyDescent="0.45">
      <c r="M16" s="19"/>
      <c r="N16" s="19"/>
      <c r="P16" s="19"/>
      <c r="V16" s="35">
        <f t="shared" si="4"/>
        <v>3</v>
      </c>
      <c r="W16" s="35">
        <f t="shared" si="5"/>
        <v>14</v>
      </c>
      <c r="X16" s="3">
        <v>11</v>
      </c>
      <c r="Y16" s="3">
        <v>15</v>
      </c>
      <c r="AA16" s="36" t="str">
        <f t="shared" si="1"/>
        <v>Chester Valley</v>
      </c>
      <c r="AB16" s="36" t="str">
        <f t="shared" si="0"/>
        <v>Upper Prov (Hijosh)</v>
      </c>
      <c r="AC16" s="4">
        <f>+'D27 John Klein'!D17</f>
        <v>45849</v>
      </c>
      <c r="AD16" s="5">
        <f>+'D27 John Klein'!E17</f>
        <v>45849</v>
      </c>
    </row>
    <row r="17" spans="2:30" x14ac:dyDescent="0.45">
      <c r="B17" s="3" t="s">
        <v>20</v>
      </c>
      <c r="M17" s="19"/>
      <c r="N17" s="19"/>
      <c r="P17" s="19"/>
      <c r="S17" s="3">
        <f>SUM(S4:S16)-S9-S11-S14-S15</f>
        <v>33</v>
      </c>
      <c r="V17" s="35">
        <f t="shared" si="4"/>
        <v>3</v>
      </c>
      <c r="W17" s="35">
        <f t="shared" si="5"/>
        <v>15</v>
      </c>
      <c r="X17" s="3">
        <v>23</v>
      </c>
      <c r="Y17" s="3">
        <v>22</v>
      </c>
      <c r="AA17" s="38" t="str">
        <f t="shared" si="1"/>
        <v>GVE (Bennett)</v>
      </c>
      <c r="AB17" s="36" t="str">
        <f t="shared" si="0"/>
        <v>GVE (Bender)</v>
      </c>
      <c r="AC17" s="4">
        <f>+'D27 John Klein'!D18</f>
        <v>45849</v>
      </c>
      <c r="AD17" s="5">
        <f>+'D27 John Klein'!E18</f>
        <v>45849</v>
      </c>
    </row>
    <row r="18" spans="2:30" x14ac:dyDescent="0.45">
      <c r="B18" s="3" t="s">
        <v>21</v>
      </c>
      <c r="N18" s="19"/>
      <c r="P18" s="19"/>
      <c r="V18" s="35">
        <f t="shared" si="4"/>
        <v>3</v>
      </c>
      <c r="W18" s="35">
        <f t="shared" si="5"/>
        <v>16</v>
      </c>
      <c r="X18" s="3">
        <v>21</v>
      </c>
      <c r="Y18" s="3">
        <v>25</v>
      </c>
      <c r="AA18" s="36" t="str">
        <f t="shared" si="1"/>
        <v>Berwyn-Paoli</v>
      </c>
      <c r="AB18" s="36" t="str">
        <f t="shared" si="0"/>
        <v>Lower Merion</v>
      </c>
      <c r="AC18" s="4">
        <f>+'D27 John Klein'!D19</f>
        <v>45849</v>
      </c>
      <c r="AD18" s="5">
        <f>+'D27 John Klein'!E19</f>
        <v>45849</v>
      </c>
    </row>
    <row r="19" spans="2:30" x14ac:dyDescent="0.45">
      <c r="B19" s="3" t="s">
        <v>22</v>
      </c>
      <c r="N19" s="19"/>
      <c r="P19" s="19"/>
      <c r="V19" s="35">
        <f t="shared" si="4"/>
        <v>3</v>
      </c>
      <c r="W19" s="35">
        <f t="shared" si="5"/>
        <v>17</v>
      </c>
      <c r="X19" s="3">
        <v>22</v>
      </c>
      <c r="Y19" s="3">
        <v>24</v>
      </c>
      <c r="AA19" s="36" t="str">
        <f t="shared" si="1"/>
        <v>GVE (Bender)</v>
      </c>
      <c r="AB19" s="36" t="str">
        <f t="shared" si="0"/>
        <v>Lower Perk (Hazzard)</v>
      </c>
      <c r="AC19" s="33">
        <f>+'D27 John Klein'!D20</f>
        <v>45850</v>
      </c>
      <c r="AD19" s="34">
        <f>+'D27 John Klein'!E20</f>
        <v>45850</v>
      </c>
    </row>
    <row r="20" spans="2:30" x14ac:dyDescent="0.45">
      <c r="B20" s="3" t="s">
        <v>23</v>
      </c>
      <c r="N20" s="19"/>
      <c r="P20" s="19"/>
      <c r="V20" s="35">
        <v>4</v>
      </c>
      <c r="W20" s="35">
        <f t="shared" si="5"/>
        <v>18</v>
      </c>
      <c r="X20" s="12">
        <v>14</v>
      </c>
      <c r="Y20" s="12">
        <v>11</v>
      </c>
      <c r="AA20" s="37" t="str">
        <f t="shared" si="1"/>
        <v>Radnor/Wayne</v>
      </c>
      <c r="AB20" s="37" t="str">
        <f t="shared" si="0"/>
        <v>Chester Valley</v>
      </c>
      <c r="AC20" s="13">
        <f>+'D27 John Klein'!D21</f>
        <v>45851</v>
      </c>
      <c r="AD20" s="14">
        <f>+'D27 John Klein'!E21</f>
        <v>45851</v>
      </c>
    </row>
    <row r="21" spans="2:30" x14ac:dyDescent="0.45">
      <c r="N21" s="19"/>
      <c r="P21" s="19"/>
      <c r="V21" s="35">
        <f t="shared" si="4"/>
        <v>4</v>
      </c>
      <c r="W21" s="35">
        <f t="shared" si="5"/>
        <v>19</v>
      </c>
      <c r="X21" s="12">
        <v>15</v>
      </c>
      <c r="Y21" s="12">
        <v>13</v>
      </c>
      <c r="AA21" s="37" t="str">
        <f t="shared" si="1"/>
        <v>Upper Prov (Hijosh)</v>
      </c>
      <c r="AB21" s="37" t="str">
        <f t="shared" si="0"/>
        <v>GVE (Blatt)</v>
      </c>
      <c r="AC21" s="13">
        <f>+'D27 John Klein'!D22</f>
        <v>45851</v>
      </c>
      <c r="AD21" s="14">
        <f>+'D27 John Klein'!E22</f>
        <v>45851</v>
      </c>
    </row>
    <row r="22" spans="2:30" x14ac:dyDescent="0.45">
      <c r="S22" s="16"/>
      <c r="V22" s="35">
        <f t="shared" si="4"/>
        <v>4</v>
      </c>
      <c r="W22" s="35">
        <f t="shared" si="5"/>
        <v>20</v>
      </c>
      <c r="X22" s="12">
        <v>16</v>
      </c>
      <c r="Y22" s="12">
        <v>12</v>
      </c>
      <c r="AA22" s="37" t="str">
        <f t="shared" si="1"/>
        <v>Upper Prov (Kurpiel)</v>
      </c>
      <c r="AB22" s="37" t="str">
        <f t="shared" si="0"/>
        <v>Lower Perk (Silbert)</v>
      </c>
      <c r="AC22" s="13">
        <f>+'D27 John Klein'!D23</f>
        <v>45851</v>
      </c>
      <c r="AD22" s="14">
        <f>+'D27 John Klein'!E23</f>
        <v>45851</v>
      </c>
    </row>
    <row r="23" spans="2:30" x14ac:dyDescent="0.45">
      <c r="S23" s="16"/>
      <c r="V23" s="35">
        <f t="shared" si="4"/>
        <v>4</v>
      </c>
      <c r="W23" s="35">
        <f t="shared" si="5"/>
        <v>21</v>
      </c>
      <c r="X23" s="12">
        <v>24</v>
      </c>
      <c r="Y23" s="12">
        <v>21</v>
      </c>
      <c r="AA23" s="37" t="str">
        <f t="shared" si="1"/>
        <v>Lower Perk (Hazzard)</v>
      </c>
      <c r="AB23" s="37" t="str">
        <f t="shared" si="0"/>
        <v>Berwyn-Paoli</v>
      </c>
      <c r="AC23" s="13">
        <f>+'D27 John Klein'!D24</f>
        <v>45851</v>
      </c>
      <c r="AD23" s="14">
        <f>+'D27 John Klein'!E24</f>
        <v>45851</v>
      </c>
    </row>
    <row r="24" spans="2:30" x14ac:dyDescent="0.45">
      <c r="S24" s="16"/>
      <c r="V24" s="35">
        <f t="shared" si="4"/>
        <v>4</v>
      </c>
      <c r="W24" s="35">
        <f t="shared" si="5"/>
        <v>22</v>
      </c>
      <c r="X24" s="12">
        <v>25</v>
      </c>
      <c r="Y24" s="12">
        <v>23</v>
      </c>
      <c r="AA24" s="37" t="str">
        <f t="shared" si="1"/>
        <v>Lower Merion</v>
      </c>
      <c r="AB24" s="38" t="str">
        <f t="shared" si="0"/>
        <v>GVE (Bennett)</v>
      </c>
      <c r="AC24" s="13">
        <f>+'D27 John Klein'!D25</f>
        <v>45851</v>
      </c>
      <c r="AD24" s="14">
        <f>+'D27 John Klein'!E25</f>
        <v>45851</v>
      </c>
    </row>
    <row r="25" spans="2:30" x14ac:dyDescent="0.45">
      <c r="S25" s="16"/>
      <c r="V25" s="35">
        <f t="shared" si="4"/>
        <v>4</v>
      </c>
      <c r="W25" s="35"/>
      <c r="X25" s="12">
        <v>26</v>
      </c>
      <c r="Y25" s="12">
        <v>26</v>
      </c>
      <c r="AA25" s="37" t="str">
        <f t="shared" si="1"/>
        <v>Bye</v>
      </c>
      <c r="AB25" s="37" t="str">
        <f t="shared" si="0"/>
        <v>Bye</v>
      </c>
      <c r="AC25" s="13" t="e">
        <f>+'D27 John Klein'!#REF!</f>
        <v>#REF!</v>
      </c>
      <c r="AD25" s="14" t="e">
        <f>+'D27 John Klein'!#REF!</f>
        <v>#REF!</v>
      </c>
    </row>
    <row r="26" spans="2:30" x14ac:dyDescent="0.45">
      <c r="S26" s="16"/>
      <c r="V26" s="35">
        <v>5</v>
      </c>
      <c r="W26" s="35">
        <f>+W24+1</f>
        <v>23</v>
      </c>
      <c r="X26" s="3">
        <v>15</v>
      </c>
      <c r="Y26" s="3">
        <v>23</v>
      </c>
      <c r="AA26" s="36" t="str">
        <f t="shared" si="1"/>
        <v>Upper Prov (Hijosh)</v>
      </c>
      <c r="AB26" s="36" t="str">
        <f t="shared" si="0"/>
        <v>GVE (Bennett)</v>
      </c>
      <c r="AC26" s="33">
        <f>+'D27 John Klein'!D26</f>
        <v>45854</v>
      </c>
      <c r="AD26" s="34">
        <f>+'D27 John Klein'!E26</f>
        <v>45854</v>
      </c>
    </row>
    <row r="27" spans="2:30" x14ac:dyDescent="0.45">
      <c r="S27" s="16"/>
      <c r="V27" s="35">
        <f t="shared" si="4"/>
        <v>5</v>
      </c>
      <c r="W27" s="35">
        <f t="shared" si="5"/>
        <v>24</v>
      </c>
      <c r="X27" s="3">
        <v>16</v>
      </c>
      <c r="Y27" s="3">
        <v>13</v>
      </c>
      <c r="AA27" s="36" t="str">
        <f t="shared" si="1"/>
        <v>Upper Prov (Kurpiel)</v>
      </c>
      <c r="AB27" s="36" t="str">
        <f t="shared" si="0"/>
        <v>GVE (Blatt)</v>
      </c>
      <c r="AC27" s="33">
        <f>+'D27 John Klein'!D27</f>
        <v>45855</v>
      </c>
      <c r="AD27" s="34">
        <f>+'D27 John Klein'!E27</f>
        <v>45855</v>
      </c>
    </row>
    <row r="28" spans="2:30" x14ac:dyDescent="0.45">
      <c r="S28" s="16"/>
      <c r="V28" s="35">
        <f t="shared" si="4"/>
        <v>5</v>
      </c>
      <c r="W28" s="35">
        <f t="shared" si="5"/>
        <v>25</v>
      </c>
      <c r="X28" s="3">
        <v>14</v>
      </c>
      <c r="Y28" s="3">
        <v>15</v>
      </c>
      <c r="AA28" s="36" t="str">
        <f t="shared" si="1"/>
        <v>Radnor/Wayne</v>
      </c>
      <c r="AB28" s="36" t="str">
        <f t="shared" si="0"/>
        <v>Upper Prov (Hijosh)</v>
      </c>
      <c r="AC28" s="4">
        <f>+'D27 John Klein'!D28</f>
        <v>45853</v>
      </c>
      <c r="AD28" s="5">
        <f>+'D27 John Klein'!E28</f>
        <v>45853</v>
      </c>
    </row>
    <row r="29" spans="2:30" x14ac:dyDescent="0.45">
      <c r="S29" s="16"/>
      <c r="V29" s="35">
        <f t="shared" si="4"/>
        <v>5</v>
      </c>
      <c r="W29" s="35">
        <f t="shared" si="5"/>
        <v>26</v>
      </c>
      <c r="X29" s="3">
        <v>11</v>
      </c>
      <c r="Y29" s="3">
        <v>12</v>
      </c>
      <c r="AA29" s="36" t="str">
        <f t="shared" si="1"/>
        <v>Chester Valley</v>
      </c>
      <c r="AB29" s="36" t="str">
        <f t="shared" si="0"/>
        <v>Lower Perk (Silbert)</v>
      </c>
      <c r="AC29" s="4">
        <f>+'D27 John Klein'!D29</f>
        <v>45853</v>
      </c>
      <c r="AD29" s="5">
        <f>+'D27 John Klein'!E29</f>
        <v>45853</v>
      </c>
    </row>
    <row r="30" spans="2:30" x14ac:dyDescent="0.45">
      <c r="S30" s="16"/>
      <c r="V30" s="35">
        <f t="shared" si="4"/>
        <v>5</v>
      </c>
      <c r="W30" s="35">
        <f t="shared" si="5"/>
        <v>27</v>
      </c>
      <c r="X30" s="3">
        <v>22</v>
      </c>
      <c r="Y30" s="3">
        <v>21</v>
      </c>
      <c r="AA30" s="36" t="str">
        <f t="shared" si="1"/>
        <v>GVE (Bender)</v>
      </c>
      <c r="AB30" s="36" t="str">
        <f t="shared" si="0"/>
        <v>Berwyn-Paoli</v>
      </c>
      <c r="AC30" s="4">
        <f>+'D27 John Klein'!D30</f>
        <v>45853</v>
      </c>
      <c r="AD30" s="5">
        <f>+'D27 John Klein'!E30</f>
        <v>45853</v>
      </c>
    </row>
    <row r="31" spans="2:30" x14ac:dyDescent="0.45">
      <c r="S31" s="16"/>
      <c r="V31" s="35">
        <f t="shared" si="4"/>
        <v>5</v>
      </c>
      <c r="W31" s="35">
        <f t="shared" si="5"/>
        <v>28</v>
      </c>
      <c r="X31" s="3">
        <v>24</v>
      </c>
      <c r="Y31" s="3">
        <v>25</v>
      </c>
      <c r="AA31" s="36" t="str">
        <f t="shared" si="1"/>
        <v>Lower Perk (Hazzard)</v>
      </c>
      <c r="AB31" s="38" t="str">
        <f t="shared" si="0"/>
        <v>Lower Merion</v>
      </c>
      <c r="AC31" s="4">
        <f>+'D27 John Klein'!D31</f>
        <v>45853</v>
      </c>
      <c r="AD31" s="5">
        <f>+'D27 John Klein'!E31</f>
        <v>45853</v>
      </c>
    </row>
    <row r="32" spans="2:30" x14ac:dyDescent="0.45">
      <c r="S32" s="16"/>
      <c r="V32" s="35">
        <v>6</v>
      </c>
      <c r="W32" s="35">
        <f t="shared" si="5"/>
        <v>29</v>
      </c>
      <c r="X32" s="12">
        <v>23</v>
      </c>
      <c r="Y32" s="12">
        <v>16</v>
      </c>
      <c r="AA32" s="38" t="str">
        <f t="shared" si="1"/>
        <v>GVE (Bennett)</v>
      </c>
      <c r="AB32" s="37" t="str">
        <f t="shared" si="0"/>
        <v>Upper Prov (Kurpiel)</v>
      </c>
      <c r="AC32" s="33">
        <f>+'D27 John Klein'!D32</f>
        <v>45853</v>
      </c>
      <c r="AD32" s="34">
        <f>+'D27 John Klein'!E32</f>
        <v>45853</v>
      </c>
    </row>
    <row r="33" spans="18:30" x14ac:dyDescent="0.45">
      <c r="S33" s="16"/>
      <c r="V33" s="35">
        <f t="shared" si="4"/>
        <v>6</v>
      </c>
      <c r="W33" s="35">
        <f t="shared" si="5"/>
        <v>30</v>
      </c>
      <c r="X33" s="12">
        <v>21</v>
      </c>
      <c r="Y33" s="12">
        <v>11</v>
      </c>
      <c r="AA33" s="37" t="str">
        <f t="shared" si="1"/>
        <v>Berwyn-Paoli</v>
      </c>
      <c r="AB33" s="37" t="str">
        <f t="shared" si="1"/>
        <v>Chester Valley</v>
      </c>
      <c r="AC33" s="13">
        <f>+'D27 John Klein'!D33</f>
        <v>45854</v>
      </c>
      <c r="AD33" s="14">
        <f>+'D27 John Klein'!E33</f>
        <v>45854</v>
      </c>
    </row>
    <row r="34" spans="18:30" x14ac:dyDescent="0.45">
      <c r="S34" s="16"/>
      <c r="V34" s="35">
        <f t="shared" si="4"/>
        <v>6</v>
      </c>
      <c r="W34" s="35">
        <f t="shared" si="5"/>
        <v>31</v>
      </c>
      <c r="X34" s="12">
        <v>22</v>
      </c>
      <c r="Y34" s="12">
        <v>14</v>
      </c>
      <c r="AA34" s="37" t="str">
        <f t="shared" si="1"/>
        <v>GVE (Bender)</v>
      </c>
      <c r="AB34" s="37" t="str">
        <f t="shared" si="1"/>
        <v>Radnor/Wayne</v>
      </c>
      <c r="AC34" s="13">
        <f>+'D27 John Klein'!D34</f>
        <v>45854</v>
      </c>
      <c r="AD34" s="14">
        <f>+'D27 John Klein'!E34</f>
        <v>45854</v>
      </c>
    </row>
    <row r="35" spans="18:30" x14ac:dyDescent="0.45">
      <c r="S35" s="16"/>
      <c r="V35" s="35">
        <f t="shared" si="4"/>
        <v>6</v>
      </c>
      <c r="W35" s="35">
        <f t="shared" si="5"/>
        <v>32</v>
      </c>
      <c r="X35" s="12">
        <v>13</v>
      </c>
      <c r="Y35" s="12">
        <v>25</v>
      </c>
      <c r="AA35" s="37" t="str">
        <f t="shared" si="1"/>
        <v>GVE (Blatt)</v>
      </c>
      <c r="AB35" s="37" t="str">
        <f t="shared" si="1"/>
        <v>Lower Merion</v>
      </c>
      <c r="AC35" s="13">
        <f>+'D27 John Klein'!D35</f>
        <v>45854</v>
      </c>
      <c r="AD35" s="14">
        <f>+'D27 John Klein'!E35</f>
        <v>45854</v>
      </c>
    </row>
    <row r="36" spans="18:30" x14ac:dyDescent="0.45">
      <c r="S36" s="16"/>
      <c r="V36" s="35">
        <f t="shared" si="4"/>
        <v>6</v>
      </c>
      <c r="W36" s="35">
        <f t="shared" si="5"/>
        <v>33</v>
      </c>
      <c r="X36" s="12">
        <v>12</v>
      </c>
      <c r="Y36" s="12">
        <v>24</v>
      </c>
      <c r="AA36" s="37" t="str">
        <f t="shared" si="1"/>
        <v>Lower Perk (Silbert)</v>
      </c>
      <c r="AB36" s="37" t="str">
        <f t="shared" si="1"/>
        <v>Lower Perk (Hazzard)</v>
      </c>
      <c r="AC36" s="13">
        <f>+'D27 John Klein'!D36</f>
        <v>45854</v>
      </c>
      <c r="AD36" s="14">
        <f>+'D27 John Klein'!E36</f>
        <v>45854</v>
      </c>
    </row>
    <row r="37" spans="18:30" x14ac:dyDescent="0.45">
      <c r="S37" s="16"/>
      <c r="V37" s="35">
        <f t="shared" si="4"/>
        <v>6</v>
      </c>
      <c r="W37" s="35"/>
      <c r="X37" s="12">
        <v>26</v>
      </c>
      <c r="Y37" s="12">
        <v>26</v>
      </c>
      <c r="AA37" s="37" t="str">
        <f t="shared" si="1"/>
        <v>Bye</v>
      </c>
      <c r="AB37" s="37" t="str">
        <f t="shared" si="1"/>
        <v>Bye</v>
      </c>
      <c r="AC37" s="13" t="e">
        <f>+'D27 John Klein'!#REF!</f>
        <v>#REF!</v>
      </c>
      <c r="AD37" s="14" t="e">
        <f>+'D27 John Klein'!#REF!</f>
        <v>#REF!</v>
      </c>
    </row>
    <row r="38" spans="18:30" x14ac:dyDescent="0.45">
      <c r="S38" s="16"/>
    </row>
    <row r="39" spans="18:30" x14ac:dyDescent="0.45">
      <c r="S39" s="16"/>
    </row>
    <row r="40" spans="18:30" x14ac:dyDescent="0.45">
      <c r="S40" s="16"/>
    </row>
    <row r="41" spans="18:30" x14ac:dyDescent="0.45">
      <c r="R41" s="16"/>
    </row>
    <row r="42" spans="18:30" x14ac:dyDescent="0.45">
      <c r="R42" s="16"/>
    </row>
  </sheetData>
  <mergeCells count="1">
    <mergeCell ref="B1:K2"/>
  </mergeCells>
  <pageMargins left="0.7" right="0.7" top="0.75" bottom="0.75" header="0.3" footer="0.3"/>
  <ignoredErrors>
    <ignoredError sqref="J4:J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C150-8E57-46A1-A52B-E20743B1E74B}">
  <sheetPr>
    <pageSetUpPr fitToPage="1"/>
  </sheetPr>
  <dimension ref="A1:S55"/>
  <sheetViews>
    <sheetView zoomScale="90" zoomScaleNormal="90" workbookViewId="0">
      <pane xSplit="6" ySplit="1" topLeftCell="G20" activePane="bottomRight" state="frozen"/>
      <selection pane="topRight" activeCell="G1" sqref="G1"/>
      <selection pane="bottomLeft" activeCell="A2" sqref="A2"/>
      <selection pane="bottomRight" activeCell="E41" sqref="E41"/>
    </sheetView>
  </sheetViews>
  <sheetFormatPr defaultRowHeight="14.25" x14ac:dyDescent="0.45"/>
  <cols>
    <col min="1" max="1" width="4.73046875" customWidth="1"/>
    <col min="2" max="2" width="14.86328125" bestFit="1" customWidth="1"/>
    <col min="3" max="3" width="6.73046875" customWidth="1"/>
    <col min="4" max="4" width="9.265625" bestFit="1" customWidth="1"/>
    <col min="5" max="5" width="11.59765625" bestFit="1" customWidth="1"/>
    <col min="6" max="6" width="10.3984375" bestFit="1" customWidth="1"/>
    <col min="7" max="7" width="9.1328125" customWidth="1"/>
    <col min="8" max="8" width="19.86328125" bestFit="1" customWidth="1"/>
    <col min="9" max="9" width="11" customWidth="1"/>
    <col min="10" max="10" width="3" bestFit="1" customWidth="1"/>
    <col min="11" max="11" width="19.86328125" bestFit="1" customWidth="1"/>
    <col min="12" max="12" width="11" customWidth="1"/>
    <col min="13" max="14" width="25.73046875" customWidth="1"/>
    <col min="16" max="16" width="14.265625" customWidth="1"/>
    <col min="18" max="19" width="9.1328125" style="1"/>
  </cols>
  <sheetData>
    <row r="1" spans="1:14" x14ac:dyDescent="0.45">
      <c r="A1" s="2" t="s">
        <v>85</v>
      </c>
      <c r="B1" s="2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/>
      <c r="H1" s="21" t="s">
        <v>5</v>
      </c>
      <c r="I1" s="21" t="s">
        <v>6</v>
      </c>
      <c r="J1" s="21"/>
      <c r="K1" s="21" t="s">
        <v>7</v>
      </c>
      <c r="L1" s="21" t="s">
        <v>6</v>
      </c>
      <c r="M1" s="21" t="s">
        <v>8</v>
      </c>
      <c r="N1" s="21" t="s">
        <v>9</v>
      </c>
    </row>
    <row r="2" spans="1:14" x14ac:dyDescent="0.45">
      <c r="A2" s="3">
        <v>3</v>
      </c>
      <c r="B2" s="3" t="s">
        <v>67</v>
      </c>
      <c r="C2" s="3">
        <v>1</v>
      </c>
      <c r="D2" s="4">
        <v>45844</v>
      </c>
      <c r="E2" s="5">
        <v>45844</v>
      </c>
      <c r="F2" s="6">
        <v>0.66666666666666663</v>
      </c>
      <c r="G2" s="6"/>
      <c r="H2" s="3" t="s">
        <v>68</v>
      </c>
      <c r="I2" s="3"/>
      <c r="J2" s="3" t="s">
        <v>18</v>
      </c>
      <c r="K2" s="3" t="s">
        <v>47</v>
      </c>
      <c r="L2" s="3"/>
      <c r="M2" s="3" t="s">
        <v>56</v>
      </c>
      <c r="N2" s="3" t="s">
        <v>43</v>
      </c>
    </row>
    <row r="3" spans="1:14" x14ac:dyDescent="0.45">
      <c r="A3" s="3">
        <v>2</v>
      </c>
      <c r="B3" s="3" t="s">
        <v>65</v>
      </c>
      <c r="C3" s="3">
        <v>1</v>
      </c>
      <c r="D3" s="4">
        <v>45844</v>
      </c>
      <c r="E3" s="5">
        <v>45844</v>
      </c>
      <c r="F3" s="53">
        <v>0.5</v>
      </c>
      <c r="G3" s="6"/>
      <c r="H3" s="3" t="s">
        <v>24</v>
      </c>
      <c r="I3" s="3"/>
      <c r="J3" s="3" t="s">
        <v>18</v>
      </c>
      <c r="K3" s="3" t="s">
        <v>66</v>
      </c>
      <c r="L3" s="3"/>
      <c r="M3" s="3" t="s">
        <v>28</v>
      </c>
      <c r="N3" s="3" t="s">
        <v>43</v>
      </c>
    </row>
    <row r="4" spans="1:14" x14ac:dyDescent="0.45">
      <c r="A4" s="3">
        <v>1</v>
      </c>
      <c r="B4" s="3" t="s">
        <v>64</v>
      </c>
      <c r="C4" s="3">
        <v>1</v>
      </c>
      <c r="D4" s="4">
        <v>45844</v>
      </c>
      <c r="E4" s="5">
        <v>45844</v>
      </c>
      <c r="F4" s="6">
        <v>0.66666666666666663</v>
      </c>
      <c r="G4" s="6"/>
      <c r="H4" s="3" t="s">
        <v>40</v>
      </c>
      <c r="I4" s="3"/>
      <c r="J4" s="3" t="s">
        <v>18</v>
      </c>
      <c r="K4" s="3" t="s">
        <v>41</v>
      </c>
      <c r="L4" s="3"/>
      <c r="M4" s="3" t="s">
        <v>53</v>
      </c>
      <c r="N4" s="3" t="s">
        <v>43</v>
      </c>
    </row>
    <row r="5" spans="1:14" x14ac:dyDescent="0.45">
      <c r="A5" s="3">
        <v>5</v>
      </c>
      <c r="B5" s="3" t="s">
        <v>80</v>
      </c>
      <c r="C5" s="3">
        <v>1</v>
      </c>
      <c r="D5" s="4">
        <v>45845</v>
      </c>
      <c r="E5" s="5">
        <v>45845</v>
      </c>
      <c r="F5" s="6">
        <v>0.75</v>
      </c>
      <c r="G5" s="6"/>
      <c r="H5" s="3" t="s">
        <v>47</v>
      </c>
      <c r="I5" s="3"/>
      <c r="J5" s="3" t="s">
        <v>18</v>
      </c>
      <c r="K5" s="3" t="s">
        <v>45</v>
      </c>
      <c r="L5" s="3"/>
      <c r="M5" s="3" t="s">
        <v>27</v>
      </c>
      <c r="N5" s="3" t="s">
        <v>43</v>
      </c>
    </row>
    <row r="6" spans="1:14" x14ac:dyDescent="0.45">
      <c r="A6" s="3">
        <v>4</v>
      </c>
      <c r="B6" s="3" t="s">
        <v>69</v>
      </c>
      <c r="C6" s="3">
        <v>1</v>
      </c>
      <c r="D6" s="33">
        <v>45845</v>
      </c>
      <c r="E6" s="34">
        <v>45845</v>
      </c>
      <c r="F6" s="48">
        <v>0.75</v>
      </c>
      <c r="G6" s="6"/>
      <c r="H6" s="52" t="s">
        <v>40</v>
      </c>
      <c r="I6" s="3"/>
      <c r="J6" s="3" t="s">
        <v>18</v>
      </c>
      <c r="K6" s="3" t="s">
        <v>47</v>
      </c>
      <c r="L6" s="3"/>
      <c r="M6" s="3" t="s">
        <v>56</v>
      </c>
      <c r="N6" s="3" t="s">
        <v>43</v>
      </c>
    </row>
    <row r="7" spans="1:14" x14ac:dyDescent="0.45">
      <c r="A7" s="3">
        <v>4</v>
      </c>
      <c r="B7" s="3" t="s">
        <v>79</v>
      </c>
      <c r="C7" s="3">
        <v>1</v>
      </c>
      <c r="D7" s="4">
        <v>45845</v>
      </c>
      <c r="E7" s="5">
        <v>45845</v>
      </c>
      <c r="F7" s="6">
        <v>0.79166666666666663</v>
      </c>
      <c r="G7" s="6"/>
      <c r="H7" s="3" t="s">
        <v>46</v>
      </c>
      <c r="I7" s="3"/>
      <c r="J7" s="3" t="s">
        <v>18</v>
      </c>
      <c r="K7" s="3" t="s">
        <v>52</v>
      </c>
      <c r="L7" s="3"/>
      <c r="M7" s="3" t="s">
        <v>28</v>
      </c>
      <c r="N7" s="3" t="s">
        <v>43</v>
      </c>
    </row>
    <row r="8" spans="1:14" x14ac:dyDescent="0.45">
      <c r="A8" s="3">
        <v>1</v>
      </c>
      <c r="B8" s="3" t="s">
        <v>76</v>
      </c>
      <c r="C8" s="3">
        <v>1</v>
      </c>
      <c r="D8" s="4">
        <v>45845</v>
      </c>
      <c r="E8" s="5">
        <v>45845</v>
      </c>
      <c r="F8" s="6">
        <v>0.79166666666666663</v>
      </c>
      <c r="G8" s="6"/>
      <c r="H8" s="3" t="s">
        <v>48</v>
      </c>
      <c r="I8" s="3"/>
      <c r="J8" s="3" t="s">
        <v>18</v>
      </c>
      <c r="K8" s="3" t="s">
        <v>41</v>
      </c>
      <c r="L8" s="3"/>
      <c r="M8" s="3" t="s">
        <v>53</v>
      </c>
      <c r="N8" s="3" t="s">
        <v>43</v>
      </c>
    </row>
    <row r="9" spans="1:14" x14ac:dyDescent="0.45">
      <c r="A9" s="3">
        <v>2</v>
      </c>
      <c r="B9" s="3" t="s">
        <v>77</v>
      </c>
      <c r="C9" s="3">
        <v>1</v>
      </c>
      <c r="D9" s="4">
        <v>45845</v>
      </c>
      <c r="E9" s="5">
        <v>45845</v>
      </c>
      <c r="F9" s="6">
        <v>0.75</v>
      </c>
      <c r="G9" s="6"/>
      <c r="H9" s="3" t="s">
        <v>24</v>
      </c>
      <c r="I9" s="3"/>
      <c r="J9" s="3" t="s">
        <v>18</v>
      </c>
      <c r="K9" s="3" t="s">
        <v>51</v>
      </c>
      <c r="L9" s="3"/>
      <c r="M9" s="3" t="s">
        <v>54</v>
      </c>
      <c r="N9" s="3" t="s">
        <v>43</v>
      </c>
    </row>
    <row r="10" spans="1:14" x14ac:dyDescent="0.45">
      <c r="A10" s="3">
        <v>3</v>
      </c>
      <c r="B10" s="3" t="s">
        <v>78</v>
      </c>
      <c r="C10" s="3">
        <v>1</v>
      </c>
      <c r="D10" s="4">
        <v>45845</v>
      </c>
      <c r="E10" s="5">
        <v>45845</v>
      </c>
      <c r="F10" s="6">
        <v>0.83333333333333337</v>
      </c>
      <c r="G10" s="6"/>
      <c r="H10" s="3" t="s">
        <v>49</v>
      </c>
      <c r="I10" s="3"/>
      <c r="J10" s="3" t="s">
        <v>18</v>
      </c>
      <c r="K10" s="3" t="s">
        <v>50</v>
      </c>
      <c r="L10" s="3"/>
      <c r="M10" s="3" t="s">
        <v>54</v>
      </c>
      <c r="N10" s="3" t="s">
        <v>43</v>
      </c>
    </row>
    <row r="11" spans="1:14" x14ac:dyDescent="0.45">
      <c r="A11" s="3">
        <v>6</v>
      </c>
      <c r="B11" s="3" t="s">
        <v>81</v>
      </c>
      <c r="C11" s="3">
        <v>1</v>
      </c>
      <c r="D11" s="33">
        <v>45846</v>
      </c>
      <c r="E11" s="34">
        <v>45846</v>
      </c>
      <c r="F11" s="48">
        <v>0.75</v>
      </c>
      <c r="G11" s="6"/>
      <c r="H11" s="3" t="s">
        <v>47</v>
      </c>
      <c r="I11" s="3"/>
      <c r="J11" s="3" t="s">
        <v>18</v>
      </c>
      <c r="K11" s="3" t="s">
        <v>40</v>
      </c>
      <c r="L11" s="3"/>
      <c r="M11" s="3" t="s">
        <v>42</v>
      </c>
      <c r="N11" s="3" t="s">
        <v>43</v>
      </c>
    </row>
    <row r="12" spans="1:14" x14ac:dyDescent="0.45">
      <c r="A12" s="12">
        <v>6</v>
      </c>
      <c r="B12" s="12" t="s">
        <v>72</v>
      </c>
      <c r="C12" s="12">
        <v>2</v>
      </c>
      <c r="D12" s="13">
        <v>45846</v>
      </c>
      <c r="E12" s="14">
        <v>45846</v>
      </c>
      <c r="F12" s="15">
        <v>0.75</v>
      </c>
      <c r="G12" s="15"/>
      <c r="H12" s="12" t="s">
        <v>41</v>
      </c>
      <c r="I12" s="12"/>
      <c r="J12" s="12" t="s">
        <v>18</v>
      </c>
      <c r="K12" s="12" t="s">
        <v>24</v>
      </c>
      <c r="L12" s="12"/>
      <c r="M12" s="12" t="s">
        <v>26</v>
      </c>
      <c r="N12" s="12" t="s">
        <v>43</v>
      </c>
    </row>
    <row r="13" spans="1:14" x14ac:dyDescent="0.45">
      <c r="A13" s="12">
        <v>5</v>
      </c>
      <c r="B13" s="12" t="s">
        <v>71</v>
      </c>
      <c r="C13" s="12">
        <v>2</v>
      </c>
      <c r="D13" s="13">
        <v>45846</v>
      </c>
      <c r="E13" s="14">
        <v>45846</v>
      </c>
      <c r="F13" s="15">
        <v>0.75</v>
      </c>
      <c r="G13" s="15"/>
      <c r="H13" s="12" t="s">
        <v>66</v>
      </c>
      <c r="I13" s="12"/>
      <c r="J13" s="12" t="s">
        <v>18</v>
      </c>
      <c r="K13" s="12" t="s">
        <v>68</v>
      </c>
      <c r="L13" s="12"/>
      <c r="M13" s="12" t="s">
        <v>27</v>
      </c>
      <c r="N13" s="12" t="s">
        <v>43</v>
      </c>
    </row>
    <row r="14" spans="1:14" x14ac:dyDescent="0.45">
      <c r="A14" s="12">
        <v>7</v>
      </c>
      <c r="B14" s="12" t="s">
        <v>73</v>
      </c>
      <c r="C14" s="12">
        <v>2</v>
      </c>
      <c r="D14" s="13">
        <v>45846</v>
      </c>
      <c r="E14" s="14">
        <v>45846</v>
      </c>
      <c r="F14" s="15">
        <v>0.79166666666666663</v>
      </c>
      <c r="G14" s="15"/>
      <c r="H14" s="12" t="s">
        <v>40</v>
      </c>
      <c r="I14" s="12"/>
      <c r="J14" s="12" t="s">
        <v>18</v>
      </c>
      <c r="K14" s="12" t="s">
        <v>70</v>
      </c>
      <c r="L14" s="12"/>
      <c r="M14" s="12" t="s">
        <v>54</v>
      </c>
      <c r="N14" s="12" t="s">
        <v>43</v>
      </c>
    </row>
    <row r="15" spans="1:14" x14ac:dyDescent="0.45">
      <c r="A15" s="12">
        <v>8</v>
      </c>
      <c r="B15" s="12" t="s">
        <v>83</v>
      </c>
      <c r="C15" s="12">
        <v>2</v>
      </c>
      <c r="D15" s="13">
        <v>45847</v>
      </c>
      <c r="E15" s="14">
        <v>45847</v>
      </c>
      <c r="F15" s="15">
        <v>0.75</v>
      </c>
      <c r="G15" s="15"/>
      <c r="H15" s="12" t="s">
        <v>48</v>
      </c>
      <c r="I15" s="12"/>
      <c r="J15" s="12" t="s">
        <v>18</v>
      </c>
      <c r="K15" s="12" t="s">
        <v>24</v>
      </c>
      <c r="L15" s="12"/>
      <c r="M15" s="12" t="s">
        <v>26</v>
      </c>
      <c r="N15" s="12" t="s">
        <v>43</v>
      </c>
    </row>
    <row r="16" spans="1:14" x14ac:dyDescent="0.45">
      <c r="A16" s="12">
        <v>10</v>
      </c>
      <c r="B16" s="12" t="s">
        <v>98</v>
      </c>
      <c r="C16" s="12">
        <v>2</v>
      </c>
      <c r="D16" s="13">
        <v>45847</v>
      </c>
      <c r="E16" s="14">
        <v>45847</v>
      </c>
      <c r="F16" s="15">
        <v>0.75</v>
      </c>
      <c r="G16" s="15"/>
      <c r="H16" s="12" t="s">
        <v>40</v>
      </c>
      <c r="I16" s="12"/>
      <c r="J16" s="12" t="s">
        <v>18</v>
      </c>
      <c r="K16" s="12" t="s">
        <v>46</v>
      </c>
      <c r="L16" s="12"/>
      <c r="M16" s="12" t="s">
        <v>55</v>
      </c>
      <c r="N16" s="12" t="s">
        <v>43</v>
      </c>
    </row>
    <row r="17" spans="1:14" x14ac:dyDescent="0.45">
      <c r="A17" s="12">
        <v>11</v>
      </c>
      <c r="B17" s="12" t="s">
        <v>99</v>
      </c>
      <c r="C17" s="12">
        <v>2</v>
      </c>
      <c r="D17" s="13">
        <v>45847</v>
      </c>
      <c r="E17" s="14">
        <v>45847</v>
      </c>
      <c r="F17" s="15">
        <v>0.75</v>
      </c>
      <c r="G17" s="15"/>
      <c r="H17" s="12" t="s">
        <v>52</v>
      </c>
      <c r="I17" s="12"/>
      <c r="J17" s="12" t="s">
        <v>18</v>
      </c>
      <c r="K17" s="12" t="s">
        <v>45</v>
      </c>
      <c r="L17" s="12"/>
      <c r="M17" s="12" t="s">
        <v>27</v>
      </c>
      <c r="N17" s="12" t="s">
        <v>43</v>
      </c>
    </row>
    <row r="18" spans="1:14" x14ac:dyDescent="0.45">
      <c r="A18" s="12">
        <v>9</v>
      </c>
      <c r="B18" s="12" t="s">
        <v>84</v>
      </c>
      <c r="C18" s="12">
        <v>2</v>
      </c>
      <c r="D18" s="13">
        <v>45847</v>
      </c>
      <c r="E18" s="14">
        <v>45847</v>
      </c>
      <c r="F18" s="15">
        <v>0.79166666666666663</v>
      </c>
      <c r="G18" s="15"/>
      <c r="H18" s="12" t="s">
        <v>41</v>
      </c>
      <c r="I18" s="12"/>
      <c r="J18" s="12" t="s">
        <v>18</v>
      </c>
      <c r="K18" s="12" t="s">
        <v>49</v>
      </c>
      <c r="L18" s="12"/>
      <c r="M18" s="12" t="s">
        <v>28</v>
      </c>
      <c r="N18" s="12" t="s">
        <v>43</v>
      </c>
    </row>
    <row r="19" spans="1:14" x14ac:dyDescent="0.45">
      <c r="A19" s="12">
        <v>7</v>
      </c>
      <c r="B19" s="12" t="s">
        <v>82</v>
      </c>
      <c r="C19" s="12">
        <v>2</v>
      </c>
      <c r="D19" s="13">
        <v>45847</v>
      </c>
      <c r="E19" s="14">
        <v>45847</v>
      </c>
      <c r="F19" s="15">
        <v>0.79166666666666663</v>
      </c>
      <c r="G19" s="15"/>
      <c r="H19" s="12" t="s">
        <v>50</v>
      </c>
      <c r="I19" s="12"/>
      <c r="J19" s="12" t="s">
        <v>18</v>
      </c>
      <c r="K19" s="12" t="s">
        <v>51</v>
      </c>
      <c r="L19" s="12"/>
      <c r="M19" s="12" t="s">
        <v>54</v>
      </c>
      <c r="N19" s="12" t="s">
        <v>43</v>
      </c>
    </row>
    <row r="20" spans="1:14" x14ac:dyDescent="0.45">
      <c r="A20" s="3">
        <v>10</v>
      </c>
      <c r="B20" s="3" t="s">
        <v>86</v>
      </c>
      <c r="C20" s="3">
        <v>3</v>
      </c>
      <c r="D20" s="4">
        <v>45848</v>
      </c>
      <c r="E20" s="5">
        <v>45848</v>
      </c>
      <c r="F20" s="6">
        <v>0.75</v>
      </c>
      <c r="G20" s="6"/>
      <c r="H20" s="3" t="s">
        <v>24</v>
      </c>
      <c r="I20" s="3"/>
      <c r="J20" s="3" t="s">
        <v>18</v>
      </c>
      <c r="K20" s="3" t="s">
        <v>40</v>
      </c>
      <c r="L20" s="3"/>
      <c r="M20" s="3" t="s">
        <v>42</v>
      </c>
      <c r="N20" s="3" t="s">
        <v>43</v>
      </c>
    </row>
    <row r="21" spans="1:14" x14ac:dyDescent="0.45">
      <c r="A21" s="3">
        <v>9</v>
      </c>
      <c r="B21" s="3" t="s">
        <v>75</v>
      </c>
      <c r="C21" s="3">
        <v>3</v>
      </c>
      <c r="D21" s="4">
        <v>45848</v>
      </c>
      <c r="E21" s="5">
        <v>45848</v>
      </c>
      <c r="F21" s="6">
        <v>0.75</v>
      </c>
      <c r="G21" s="6"/>
      <c r="H21" s="3" t="s">
        <v>70</v>
      </c>
      <c r="I21" s="3"/>
      <c r="J21" s="3" t="s">
        <v>18</v>
      </c>
      <c r="K21" s="3" t="s">
        <v>68</v>
      </c>
      <c r="L21" s="3"/>
      <c r="M21" s="3" t="s">
        <v>27</v>
      </c>
      <c r="N21" s="3" t="s">
        <v>43</v>
      </c>
    </row>
    <row r="22" spans="1:14" x14ac:dyDescent="0.45">
      <c r="A22" s="3">
        <v>8</v>
      </c>
      <c r="B22" s="3" t="s">
        <v>74</v>
      </c>
      <c r="C22" s="3">
        <v>3</v>
      </c>
      <c r="D22" s="4">
        <v>45848</v>
      </c>
      <c r="E22" s="5">
        <v>45848</v>
      </c>
      <c r="F22" s="6">
        <v>0.75</v>
      </c>
      <c r="G22" s="6"/>
      <c r="H22" s="3" t="s">
        <v>41</v>
      </c>
      <c r="I22" s="3"/>
      <c r="J22" s="3" t="s">
        <v>18</v>
      </c>
      <c r="K22" s="3" t="s">
        <v>47</v>
      </c>
      <c r="L22" s="3"/>
      <c r="M22" s="3" t="s">
        <v>56</v>
      </c>
      <c r="N22" s="3" t="s">
        <v>43</v>
      </c>
    </row>
    <row r="23" spans="1:14" x14ac:dyDescent="0.45">
      <c r="A23" s="3">
        <v>15</v>
      </c>
      <c r="B23" s="3" t="s">
        <v>103</v>
      </c>
      <c r="C23" s="3">
        <v>3</v>
      </c>
      <c r="D23" s="4">
        <v>45849</v>
      </c>
      <c r="E23" s="5">
        <v>45849</v>
      </c>
      <c r="F23" s="6">
        <v>0.75</v>
      </c>
      <c r="G23" s="6"/>
      <c r="H23" s="3" t="s">
        <v>46</v>
      </c>
      <c r="I23" s="3"/>
      <c r="J23" s="3" t="s">
        <v>18</v>
      </c>
      <c r="K23" s="3" t="s">
        <v>45</v>
      </c>
      <c r="L23" s="3"/>
      <c r="M23" s="3" t="s">
        <v>55</v>
      </c>
      <c r="N23" s="3" t="s">
        <v>43</v>
      </c>
    </row>
    <row r="24" spans="1:14" x14ac:dyDescent="0.45">
      <c r="A24" s="3">
        <v>13</v>
      </c>
      <c r="B24" s="3" t="s">
        <v>101</v>
      </c>
      <c r="C24" s="3">
        <v>3</v>
      </c>
      <c r="D24" s="4">
        <v>45849</v>
      </c>
      <c r="E24" s="5">
        <v>45849</v>
      </c>
      <c r="F24" s="6">
        <v>0.75</v>
      </c>
      <c r="G24" s="6"/>
      <c r="H24" s="3" t="s">
        <v>49</v>
      </c>
      <c r="I24" s="3"/>
      <c r="J24" s="3" t="s">
        <v>18</v>
      </c>
      <c r="K24" s="3" t="s">
        <v>48</v>
      </c>
      <c r="L24" s="3"/>
      <c r="M24" s="3" t="s">
        <v>27</v>
      </c>
      <c r="N24" s="3" t="s">
        <v>43</v>
      </c>
    </row>
    <row r="25" spans="1:14" x14ac:dyDescent="0.45">
      <c r="A25" s="3">
        <v>16</v>
      </c>
      <c r="B25" s="3" t="s">
        <v>104</v>
      </c>
      <c r="C25" s="3">
        <v>3</v>
      </c>
      <c r="D25" s="4">
        <v>45849</v>
      </c>
      <c r="E25" s="5">
        <v>45849</v>
      </c>
      <c r="F25" s="6">
        <v>0.75</v>
      </c>
      <c r="G25" s="6"/>
      <c r="H25" s="3" t="s">
        <v>40</v>
      </c>
      <c r="I25" s="3"/>
      <c r="J25" s="3" t="s">
        <v>18</v>
      </c>
      <c r="K25" s="3" t="s">
        <v>47</v>
      </c>
      <c r="L25" s="3"/>
      <c r="M25" s="3" t="s">
        <v>56</v>
      </c>
      <c r="N25" s="3" t="s">
        <v>43</v>
      </c>
    </row>
    <row r="26" spans="1:14" x14ac:dyDescent="0.45">
      <c r="A26" s="3">
        <v>11</v>
      </c>
      <c r="B26" s="3" t="s">
        <v>87</v>
      </c>
      <c r="C26" s="3">
        <v>3</v>
      </c>
      <c r="D26" s="33">
        <v>45849</v>
      </c>
      <c r="E26" s="34">
        <v>45849</v>
      </c>
      <c r="F26" s="48">
        <v>0.79166666666666663</v>
      </c>
      <c r="G26" s="6"/>
      <c r="H26" s="52" t="s">
        <v>70</v>
      </c>
      <c r="I26" s="3"/>
      <c r="J26" s="3" t="s">
        <v>18</v>
      </c>
      <c r="K26" s="3" t="s">
        <v>66</v>
      </c>
      <c r="L26" s="3"/>
      <c r="M26" s="3" t="s">
        <v>28</v>
      </c>
      <c r="N26" s="3" t="s">
        <v>43</v>
      </c>
    </row>
    <row r="27" spans="1:14" x14ac:dyDescent="0.45">
      <c r="A27" s="3">
        <v>12</v>
      </c>
      <c r="B27" s="3" t="s">
        <v>100</v>
      </c>
      <c r="C27" s="3">
        <v>3</v>
      </c>
      <c r="D27" s="4">
        <v>45849</v>
      </c>
      <c r="E27" s="5">
        <v>45849</v>
      </c>
      <c r="F27" s="6">
        <v>0.79166666666666663</v>
      </c>
      <c r="G27" s="6"/>
      <c r="H27" s="3" t="s">
        <v>51</v>
      </c>
      <c r="I27" s="3"/>
      <c r="J27" s="3" t="s">
        <v>18</v>
      </c>
      <c r="K27" s="3" t="s">
        <v>41</v>
      </c>
      <c r="L27" s="3"/>
      <c r="M27" s="3" t="s">
        <v>53</v>
      </c>
      <c r="N27" s="3" t="s">
        <v>43</v>
      </c>
    </row>
    <row r="28" spans="1:14" x14ac:dyDescent="0.45">
      <c r="A28" s="3">
        <v>14</v>
      </c>
      <c r="B28" s="3" t="s">
        <v>102</v>
      </c>
      <c r="C28" s="3">
        <v>3</v>
      </c>
      <c r="D28" s="4">
        <v>45849</v>
      </c>
      <c r="E28" s="5">
        <v>45849</v>
      </c>
      <c r="F28" s="6">
        <v>0.79166666666666663</v>
      </c>
      <c r="G28" s="6"/>
      <c r="H28" s="3" t="s">
        <v>24</v>
      </c>
      <c r="I28" s="3"/>
      <c r="J28" s="3" t="s">
        <v>18</v>
      </c>
      <c r="K28" s="3" t="s">
        <v>50</v>
      </c>
      <c r="L28" s="3"/>
      <c r="M28" s="3" t="s">
        <v>54</v>
      </c>
      <c r="N28" s="3" t="s">
        <v>43</v>
      </c>
    </row>
    <row r="29" spans="1:14" x14ac:dyDescent="0.45">
      <c r="A29" s="12">
        <v>12</v>
      </c>
      <c r="B29" s="12" t="s">
        <v>88</v>
      </c>
      <c r="C29" s="12">
        <v>4</v>
      </c>
      <c r="D29" s="13">
        <v>45850</v>
      </c>
      <c r="E29" s="14">
        <v>45850</v>
      </c>
      <c r="F29" s="15">
        <v>0.41666666666666669</v>
      </c>
      <c r="G29" s="15"/>
      <c r="H29" s="12" t="s">
        <v>40</v>
      </c>
      <c r="I29" s="12"/>
      <c r="J29" s="12" t="s">
        <v>18</v>
      </c>
      <c r="K29" s="12" t="s">
        <v>68</v>
      </c>
      <c r="L29" s="12"/>
      <c r="M29" s="12" t="s">
        <v>27</v>
      </c>
      <c r="N29" s="12" t="s">
        <v>43</v>
      </c>
    </row>
    <row r="30" spans="1:14" x14ac:dyDescent="0.45">
      <c r="A30" s="3">
        <v>17</v>
      </c>
      <c r="B30" s="3" t="s">
        <v>105</v>
      </c>
      <c r="C30" s="3">
        <v>3</v>
      </c>
      <c r="D30" s="33">
        <v>45850</v>
      </c>
      <c r="E30" s="34">
        <v>45850</v>
      </c>
      <c r="F30" s="48">
        <v>0.79166666666666663</v>
      </c>
      <c r="G30" s="6"/>
      <c r="H30" s="3" t="s">
        <v>45</v>
      </c>
      <c r="I30" s="3"/>
      <c r="J30" s="3" t="s">
        <v>18</v>
      </c>
      <c r="K30" s="3" t="s">
        <v>52</v>
      </c>
      <c r="L30" s="3"/>
      <c r="M30" s="3" t="s">
        <v>28</v>
      </c>
      <c r="N30" s="3" t="s">
        <v>43</v>
      </c>
    </row>
    <row r="31" spans="1:14" x14ac:dyDescent="0.45">
      <c r="A31" s="12">
        <v>14</v>
      </c>
      <c r="B31" s="12" t="s">
        <v>90</v>
      </c>
      <c r="C31" s="12">
        <v>4</v>
      </c>
      <c r="D31" s="13">
        <v>45850</v>
      </c>
      <c r="E31" s="14">
        <v>45850</v>
      </c>
      <c r="F31" s="15">
        <v>0.79166666666666663</v>
      </c>
      <c r="G31" s="15"/>
      <c r="H31" s="12" t="s">
        <v>66</v>
      </c>
      <c r="I31" s="12"/>
      <c r="J31" s="12" t="s">
        <v>18</v>
      </c>
      <c r="K31" s="12" t="s">
        <v>41</v>
      </c>
      <c r="L31" s="12"/>
      <c r="M31" s="12" t="s">
        <v>53</v>
      </c>
      <c r="N31" s="12" t="s">
        <v>43</v>
      </c>
    </row>
    <row r="32" spans="1:14" x14ac:dyDescent="0.45">
      <c r="A32" s="12">
        <v>13</v>
      </c>
      <c r="B32" s="12" t="s">
        <v>89</v>
      </c>
      <c r="C32" s="12">
        <v>4</v>
      </c>
      <c r="D32" s="13">
        <v>45850</v>
      </c>
      <c r="E32" s="14">
        <v>45850</v>
      </c>
      <c r="F32" s="15">
        <v>0.41666666666666669</v>
      </c>
      <c r="G32" s="15"/>
      <c r="H32" s="12" t="s">
        <v>47</v>
      </c>
      <c r="I32" s="12"/>
      <c r="J32" s="12" t="s">
        <v>18</v>
      </c>
      <c r="K32" s="12" t="s">
        <v>70</v>
      </c>
      <c r="L32" s="12"/>
      <c r="M32" s="12" t="s">
        <v>54</v>
      </c>
      <c r="N32" s="12" t="s">
        <v>43</v>
      </c>
    </row>
    <row r="33" spans="1:14" x14ac:dyDescent="0.45">
      <c r="A33" s="12">
        <v>21</v>
      </c>
      <c r="B33" s="12" t="s">
        <v>109</v>
      </c>
      <c r="C33" s="12">
        <v>4</v>
      </c>
      <c r="D33" s="13">
        <v>45851</v>
      </c>
      <c r="E33" s="14">
        <v>45851</v>
      </c>
      <c r="F33" s="15">
        <v>0.54166666666666663</v>
      </c>
      <c r="G33" s="15"/>
      <c r="H33" s="12" t="s">
        <v>52</v>
      </c>
      <c r="I33" s="12"/>
      <c r="J33" s="12" t="s">
        <v>18</v>
      </c>
      <c r="K33" s="12" t="s">
        <v>40</v>
      </c>
      <c r="L33" s="12"/>
      <c r="M33" s="12" t="s">
        <v>42</v>
      </c>
      <c r="N33" s="12" t="s">
        <v>43</v>
      </c>
    </row>
    <row r="34" spans="1:14" x14ac:dyDescent="0.45">
      <c r="A34" s="12">
        <v>18</v>
      </c>
      <c r="B34" s="12" t="s">
        <v>106</v>
      </c>
      <c r="C34" s="12">
        <v>4</v>
      </c>
      <c r="D34" s="13">
        <v>45851</v>
      </c>
      <c r="E34" s="14">
        <v>45851</v>
      </c>
      <c r="F34" s="15">
        <v>0.54166666666666663</v>
      </c>
      <c r="G34" s="15"/>
      <c r="H34" s="12" t="s">
        <v>41</v>
      </c>
      <c r="I34" s="12"/>
      <c r="J34" s="12" t="s">
        <v>18</v>
      </c>
      <c r="K34" s="12" t="s">
        <v>24</v>
      </c>
      <c r="L34" s="12"/>
      <c r="M34" s="12" t="s">
        <v>26</v>
      </c>
      <c r="N34" s="12" t="s">
        <v>43</v>
      </c>
    </row>
    <row r="35" spans="1:14" x14ac:dyDescent="0.45">
      <c r="A35" s="12">
        <v>19</v>
      </c>
      <c r="B35" s="12" t="s">
        <v>107</v>
      </c>
      <c r="C35" s="12">
        <v>4</v>
      </c>
      <c r="D35" s="13">
        <v>45851</v>
      </c>
      <c r="E35" s="14">
        <v>45851</v>
      </c>
      <c r="F35" s="15">
        <v>0.58333333333333337</v>
      </c>
      <c r="G35" s="15"/>
      <c r="H35" s="12" t="s">
        <v>50</v>
      </c>
      <c r="I35" s="12"/>
      <c r="J35" s="12" t="s">
        <v>18</v>
      </c>
      <c r="K35" s="12" t="s">
        <v>48</v>
      </c>
      <c r="L35" s="12"/>
      <c r="M35" s="12" t="s">
        <v>55</v>
      </c>
      <c r="N35" s="12" t="s">
        <v>43</v>
      </c>
    </row>
    <row r="36" spans="1:14" x14ac:dyDescent="0.45">
      <c r="A36" s="12">
        <v>22</v>
      </c>
      <c r="B36" s="12" t="s">
        <v>110</v>
      </c>
      <c r="C36" s="12">
        <v>4</v>
      </c>
      <c r="D36" s="13">
        <v>45851</v>
      </c>
      <c r="E36" s="14">
        <v>45851</v>
      </c>
      <c r="F36" s="15">
        <v>0.66666666666666663</v>
      </c>
      <c r="G36" s="15"/>
      <c r="H36" s="12" t="s">
        <v>47</v>
      </c>
      <c r="I36" s="12"/>
      <c r="J36" s="12" t="s">
        <v>18</v>
      </c>
      <c r="K36" s="12" t="s">
        <v>46</v>
      </c>
      <c r="L36" s="12"/>
      <c r="M36" s="12" t="s">
        <v>55</v>
      </c>
      <c r="N36" s="12" t="s">
        <v>43</v>
      </c>
    </row>
    <row r="37" spans="1:14" x14ac:dyDescent="0.45">
      <c r="A37" s="12">
        <v>20</v>
      </c>
      <c r="B37" s="12" t="s">
        <v>108</v>
      </c>
      <c r="C37" s="12">
        <v>4</v>
      </c>
      <c r="D37" s="13">
        <v>45851</v>
      </c>
      <c r="E37" s="14">
        <v>45851</v>
      </c>
      <c r="F37" s="15">
        <v>0.54166666666666663</v>
      </c>
      <c r="G37" s="15"/>
      <c r="H37" s="12" t="s">
        <v>51</v>
      </c>
      <c r="I37" s="12"/>
      <c r="J37" s="12" t="s">
        <v>18</v>
      </c>
      <c r="K37" s="12" t="s">
        <v>49</v>
      </c>
      <c r="L37" s="12"/>
      <c r="M37" s="12" t="s">
        <v>28</v>
      </c>
      <c r="N37" s="12" t="s">
        <v>43</v>
      </c>
    </row>
    <row r="38" spans="1:14" x14ac:dyDescent="0.45">
      <c r="A38" s="3">
        <v>16</v>
      </c>
      <c r="B38" s="3" t="s">
        <v>92</v>
      </c>
      <c r="C38" s="3">
        <v>5</v>
      </c>
      <c r="D38" s="4">
        <v>45852</v>
      </c>
      <c r="E38" s="5">
        <v>45852</v>
      </c>
      <c r="F38" s="6">
        <v>0.75</v>
      </c>
      <c r="G38" s="6"/>
      <c r="H38" s="3" t="s">
        <v>66</v>
      </c>
      <c r="I38" s="3"/>
      <c r="J38" s="3" t="s">
        <v>18</v>
      </c>
      <c r="K38" s="3" t="s">
        <v>40</v>
      </c>
      <c r="L38" s="3"/>
      <c r="M38" s="3" t="s">
        <v>42</v>
      </c>
      <c r="N38" s="3" t="s">
        <v>43</v>
      </c>
    </row>
    <row r="39" spans="1:14" x14ac:dyDescent="0.45">
      <c r="A39" s="3">
        <v>15</v>
      </c>
      <c r="B39" s="3" t="s">
        <v>91</v>
      </c>
      <c r="C39" s="3">
        <v>5</v>
      </c>
      <c r="D39" s="4">
        <v>45852</v>
      </c>
      <c r="E39" s="5">
        <v>45852</v>
      </c>
      <c r="F39" s="6">
        <v>0.75</v>
      </c>
      <c r="G39" s="6"/>
      <c r="H39" s="3" t="s">
        <v>47</v>
      </c>
      <c r="I39" s="3"/>
      <c r="J39" s="3" t="s">
        <v>18</v>
      </c>
      <c r="K39" s="3" t="s">
        <v>24</v>
      </c>
      <c r="L39" s="3"/>
      <c r="M39" s="3" t="s">
        <v>26</v>
      </c>
      <c r="N39" s="3" t="s">
        <v>43</v>
      </c>
    </row>
    <row r="40" spans="1:14" x14ac:dyDescent="0.45">
      <c r="A40" s="3">
        <v>23</v>
      </c>
      <c r="B40" s="3" t="s">
        <v>111</v>
      </c>
      <c r="C40" s="3">
        <v>5</v>
      </c>
      <c r="D40" s="33">
        <v>45852</v>
      </c>
      <c r="E40" s="34">
        <v>45852</v>
      </c>
      <c r="F40" s="48">
        <v>0.75</v>
      </c>
      <c r="G40" s="6"/>
      <c r="H40" s="3" t="s">
        <v>50</v>
      </c>
      <c r="I40" s="3"/>
      <c r="J40" s="3" t="s">
        <v>18</v>
      </c>
      <c r="K40" s="3" t="s">
        <v>46</v>
      </c>
      <c r="L40" s="3"/>
      <c r="M40" s="3" t="s">
        <v>55</v>
      </c>
      <c r="N40" s="3" t="s">
        <v>43</v>
      </c>
    </row>
    <row r="41" spans="1:14" x14ac:dyDescent="0.45">
      <c r="A41" s="3">
        <v>24</v>
      </c>
      <c r="B41" s="3" t="s">
        <v>112</v>
      </c>
      <c r="C41" s="3">
        <v>5</v>
      </c>
      <c r="D41" s="33">
        <v>45852</v>
      </c>
      <c r="E41" s="34">
        <v>45852</v>
      </c>
      <c r="F41" s="48">
        <v>0.75</v>
      </c>
      <c r="G41" s="6"/>
      <c r="H41" s="3" t="s">
        <v>51</v>
      </c>
      <c r="I41" s="3"/>
      <c r="J41" s="3" t="s">
        <v>18</v>
      </c>
      <c r="K41" s="3" t="s">
        <v>48</v>
      </c>
      <c r="L41" s="3"/>
      <c r="M41" s="3" t="s">
        <v>27</v>
      </c>
      <c r="N41" s="3" t="s">
        <v>43</v>
      </c>
    </row>
    <row r="42" spans="1:14" x14ac:dyDescent="0.45">
      <c r="A42" s="3">
        <v>17</v>
      </c>
      <c r="B42" s="3" t="s">
        <v>93</v>
      </c>
      <c r="C42" s="3">
        <v>5</v>
      </c>
      <c r="D42" s="4">
        <v>45852</v>
      </c>
      <c r="E42" s="5">
        <v>45852</v>
      </c>
      <c r="F42" s="6">
        <v>0.79166666666666663</v>
      </c>
      <c r="G42" s="6"/>
      <c r="H42" s="3" t="s">
        <v>41</v>
      </c>
      <c r="I42" s="3"/>
      <c r="J42" s="3" t="s">
        <v>18</v>
      </c>
      <c r="K42" s="3" t="s">
        <v>70</v>
      </c>
      <c r="L42" s="3"/>
      <c r="M42" s="3" t="s">
        <v>54</v>
      </c>
      <c r="N42" s="3" t="s">
        <v>43</v>
      </c>
    </row>
    <row r="43" spans="1:14" x14ac:dyDescent="0.45">
      <c r="A43" s="3">
        <v>27</v>
      </c>
      <c r="B43" s="3" t="s">
        <v>115</v>
      </c>
      <c r="C43" s="3">
        <v>5</v>
      </c>
      <c r="D43" s="4">
        <v>45853</v>
      </c>
      <c r="E43" s="5">
        <v>45853</v>
      </c>
      <c r="F43" s="6">
        <v>0.75</v>
      </c>
      <c r="G43" s="6"/>
      <c r="H43" s="3" t="s">
        <v>45</v>
      </c>
      <c r="I43" s="3"/>
      <c r="J43" s="3" t="s">
        <v>18</v>
      </c>
      <c r="K43" s="3" t="s">
        <v>40</v>
      </c>
      <c r="L43" s="3"/>
      <c r="M43" s="3" t="s">
        <v>42</v>
      </c>
      <c r="N43" s="3" t="s">
        <v>43</v>
      </c>
    </row>
    <row r="44" spans="1:14" x14ac:dyDescent="0.45">
      <c r="A44" s="12">
        <v>19</v>
      </c>
      <c r="B44" s="12" t="s">
        <v>95</v>
      </c>
      <c r="C44" s="12">
        <v>6</v>
      </c>
      <c r="D44" s="33">
        <v>45853</v>
      </c>
      <c r="E44" s="34">
        <v>45853</v>
      </c>
      <c r="F44" s="48">
        <v>0.75</v>
      </c>
      <c r="G44" s="15"/>
      <c r="H44" s="12" t="s">
        <v>70</v>
      </c>
      <c r="I44" s="12"/>
      <c r="J44" s="12" t="s">
        <v>18</v>
      </c>
      <c r="K44" s="12" t="s">
        <v>24</v>
      </c>
      <c r="L44" s="12"/>
      <c r="M44" s="12" t="s">
        <v>26</v>
      </c>
      <c r="N44" s="12" t="s">
        <v>43</v>
      </c>
    </row>
    <row r="45" spans="1:14" x14ac:dyDescent="0.45">
      <c r="A45" s="3">
        <v>28</v>
      </c>
      <c r="B45" s="3" t="s">
        <v>116</v>
      </c>
      <c r="C45" s="3">
        <v>5</v>
      </c>
      <c r="D45" s="4">
        <v>45853</v>
      </c>
      <c r="E45" s="5">
        <v>45853</v>
      </c>
      <c r="F45" s="6">
        <v>0.75</v>
      </c>
      <c r="G45" s="6"/>
      <c r="H45" s="3" t="s">
        <v>52</v>
      </c>
      <c r="I45" s="3"/>
      <c r="J45" s="3" t="s">
        <v>18</v>
      </c>
      <c r="K45" s="3" t="s">
        <v>47</v>
      </c>
      <c r="L45" s="3"/>
      <c r="M45" s="3" t="s">
        <v>56</v>
      </c>
      <c r="N45" s="3" t="s">
        <v>43</v>
      </c>
    </row>
    <row r="46" spans="1:14" x14ac:dyDescent="0.45">
      <c r="A46" s="3">
        <v>26</v>
      </c>
      <c r="B46" s="3" t="s">
        <v>114</v>
      </c>
      <c r="C46" s="3">
        <v>5</v>
      </c>
      <c r="D46" s="4">
        <v>45853</v>
      </c>
      <c r="E46" s="5">
        <v>45853</v>
      </c>
      <c r="F46" s="6">
        <v>0.79166666666666663</v>
      </c>
      <c r="G46" s="6"/>
      <c r="H46" s="3" t="s">
        <v>24</v>
      </c>
      <c r="I46" s="3"/>
      <c r="J46" s="3" t="s">
        <v>18</v>
      </c>
      <c r="K46" s="3" t="s">
        <v>49</v>
      </c>
      <c r="L46" s="3"/>
      <c r="M46" s="3" t="s">
        <v>28</v>
      </c>
      <c r="N46" s="3" t="s">
        <v>43</v>
      </c>
    </row>
    <row r="47" spans="1:14" x14ac:dyDescent="0.45">
      <c r="A47" s="12">
        <v>20</v>
      </c>
      <c r="B47" s="12" t="s">
        <v>96</v>
      </c>
      <c r="C47" s="12">
        <v>6</v>
      </c>
      <c r="D47" s="33">
        <v>45853</v>
      </c>
      <c r="E47" s="34">
        <v>45853</v>
      </c>
      <c r="F47" s="48">
        <v>0.79166666666666663</v>
      </c>
      <c r="G47" s="15"/>
      <c r="H47" s="12" t="s">
        <v>68</v>
      </c>
      <c r="I47" s="12"/>
      <c r="J47" s="12" t="s">
        <v>18</v>
      </c>
      <c r="K47" s="12" t="s">
        <v>41</v>
      </c>
      <c r="L47" s="12"/>
      <c r="M47" s="12" t="s">
        <v>53</v>
      </c>
      <c r="N47" s="12" t="s">
        <v>43</v>
      </c>
    </row>
    <row r="48" spans="1:14" x14ac:dyDescent="0.45">
      <c r="A48" s="3">
        <v>25</v>
      </c>
      <c r="B48" s="3" t="s">
        <v>113</v>
      </c>
      <c r="C48" s="3">
        <v>5</v>
      </c>
      <c r="D48" s="4">
        <v>45853</v>
      </c>
      <c r="E48" s="5">
        <v>45853</v>
      </c>
      <c r="F48" s="53">
        <v>0.75</v>
      </c>
      <c r="G48" s="6"/>
      <c r="H48" s="3" t="s">
        <v>41</v>
      </c>
      <c r="I48" s="3"/>
      <c r="J48" s="3" t="s">
        <v>18</v>
      </c>
      <c r="K48" s="3" t="s">
        <v>50</v>
      </c>
      <c r="L48" s="3"/>
      <c r="M48" s="3" t="s">
        <v>54</v>
      </c>
      <c r="N48" s="3" t="s">
        <v>43</v>
      </c>
    </row>
    <row r="49" spans="1:14" x14ac:dyDescent="0.45">
      <c r="A49" s="12">
        <v>29</v>
      </c>
      <c r="B49" s="12" t="s">
        <v>117</v>
      </c>
      <c r="C49" s="12">
        <v>6</v>
      </c>
      <c r="D49" s="33">
        <v>45853</v>
      </c>
      <c r="E49" s="34">
        <v>45853</v>
      </c>
      <c r="F49" s="53">
        <v>0.83333333333333337</v>
      </c>
      <c r="G49" s="15"/>
      <c r="H49" s="12" t="s">
        <v>46</v>
      </c>
      <c r="I49" s="12"/>
      <c r="J49" s="12" t="s">
        <v>18</v>
      </c>
      <c r="K49" s="12" t="s">
        <v>51</v>
      </c>
      <c r="L49" s="12"/>
      <c r="M49" s="12" t="s">
        <v>54</v>
      </c>
      <c r="N49" s="12" t="s">
        <v>43</v>
      </c>
    </row>
    <row r="50" spans="1:14" x14ac:dyDescent="0.45">
      <c r="A50" s="12">
        <v>30</v>
      </c>
      <c r="B50" s="12" t="s">
        <v>118</v>
      </c>
      <c r="C50" s="12">
        <v>6</v>
      </c>
      <c r="D50" s="13">
        <v>45854</v>
      </c>
      <c r="E50" s="14">
        <v>45854</v>
      </c>
      <c r="F50" s="15">
        <v>0.75</v>
      </c>
      <c r="G50" s="15"/>
      <c r="H50" s="12" t="s">
        <v>40</v>
      </c>
      <c r="I50" s="12"/>
      <c r="J50" s="12" t="s">
        <v>18</v>
      </c>
      <c r="K50" s="12" t="s">
        <v>24</v>
      </c>
      <c r="L50" s="12"/>
      <c r="M50" s="12" t="s">
        <v>26</v>
      </c>
      <c r="N50" s="12" t="s">
        <v>43</v>
      </c>
    </row>
    <row r="51" spans="1:14" x14ac:dyDescent="0.45">
      <c r="A51" s="3">
        <v>18</v>
      </c>
      <c r="B51" s="3" t="s">
        <v>94</v>
      </c>
      <c r="C51" s="3">
        <v>5</v>
      </c>
      <c r="D51" s="33">
        <v>45854</v>
      </c>
      <c r="E51" s="34">
        <v>45854</v>
      </c>
      <c r="F51" s="48">
        <v>0.75</v>
      </c>
      <c r="G51" s="6"/>
      <c r="H51" s="3" t="s">
        <v>68</v>
      </c>
      <c r="I51" s="3"/>
      <c r="J51" s="3" t="s">
        <v>18</v>
      </c>
      <c r="K51" s="52" t="s">
        <v>24</v>
      </c>
      <c r="L51" s="3"/>
      <c r="M51" s="52" t="s">
        <v>27</v>
      </c>
      <c r="N51" s="3" t="s">
        <v>43</v>
      </c>
    </row>
    <row r="52" spans="1:14" x14ac:dyDescent="0.45">
      <c r="A52" s="12">
        <v>32</v>
      </c>
      <c r="B52" s="12" t="s">
        <v>120</v>
      </c>
      <c r="C52" s="12">
        <v>6</v>
      </c>
      <c r="D52" s="13">
        <v>45854</v>
      </c>
      <c r="E52" s="14">
        <v>45854</v>
      </c>
      <c r="F52" s="15">
        <v>0.75</v>
      </c>
      <c r="G52" s="15"/>
      <c r="H52" s="12" t="s">
        <v>48</v>
      </c>
      <c r="I52" s="12"/>
      <c r="J52" s="12" t="s">
        <v>18</v>
      </c>
      <c r="K52" s="12" t="s">
        <v>47</v>
      </c>
      <c r="L52" s="12"/>
      <c r="M52" s="12" t="s">
        <v>56</v>
      </c>
      <c r="N52" s="12" t="s">
        <v>43</v>
      </c>
    </row>
    <row r="53" spans="1:14" x14ac:dyDescent="0.45">
      <c r="A53" s="12">
        <v>21</v>
      </c>
      <c r="B53" s="12" t="s">
        <v>97</v>
      </c>
      <c r="C53" s="12">
        <v>6</v>
      </c>
      <c r="D53" s="13">
        <v>45854</v>
      </c>
      <c r="E53" s="14">
        <v>45854</v>
      </c>
      <c r="F53" s="15">
        <v>0.75</v>
      </c>
      <c r="G53" s="15"/>
      <c r="H53" s="12" t="s">
        <v>47</v>
      </c>
      <c r="I53" s="12"/>
      <c r="J53" s="12" t="s">
        <v>18</v>
      </c>
      <c r="K53" s="12" t="s">
        <v>66</v>
      </c>
      <c r="L53" s="12"/>
      <c r="M53" s="12" t="s">
        <v>28</v>
      </c>
      <c r="N53" s="12" t="s">
        <v>43</v>
      </c>
    </row>
    <row r="54" spans="1:14" x14ac:dyDescent="0.45">
      <c r="A54" s="12">
        <v>33</v>
      </c>
      <c r="B54" s="12" t="s">
        <v>121</v>
      </c>
      <c r="C54" s="12">
        <v>6</v>
      </c>
      <c r="D54" s="13">
        <v>45854</v>
      </c>
      <c r="E54" s="14">
        <v>45854</v>
      </c>
      <c r="F54" s="15">
        <v>0.83333333333333337</v>
      </c>
      <c r="G54" s="15"/>
      <c r="H54" s="12" t="s">
        <v>49</v>
      </c>
      <c r="I54" s="12"/>
      <c r="J54" s="12" t="s">
        <v>18</v>
      </c>
      <c r="K54" s="12" t="s">
        <v>52</v>
      </c>
      <c r="L54" s="12"/>
      <c r="M54" s="12" t="s">
        <v>28</v>
      </c>
      <c r="N54" s="12" t="s">
        <v>43</v>
      </c>
    </row>
    <row r="55" spans="1:14" x14ac:dyDescent="0.45">
      <c r="A55" s="12">
        <v>31</v>
      </c>
      <c r="B55" s="12" t="s">
        <v>119</v>
      </c>
      <c r="C55" s="12">
        <v>6</v>
      </c>
      <c r="D55" s="13">
        <v>45854</v>
      </c>
      <c r="E55" s="14">
        <v>45854</v>
      </c>
      <c r="F55" s="15">
        <v>0.79166666666666663</v>
      </c>
      <c r="G55" s="15"/>
      <c r="H55" s="12" t="s">
        <v>45</v>
      </c>
      <c r="I55" s="12"/>
      <c r="J55" s="12" t="s">
        <v>18</v>
      </c>
      <c r="K55" s="12" t="s">
        <v>41</v>
      </c>
      <c r="L55" s="12"/>
      <c r="M55" s="12" t="s">
        <v>53</v>
      </c>
      <c r="N55" s="12" t="s">
        <v>43</v>
      </c>
    </row>
  </sheetData>
  <autoFilter ref="A1:N55" xr:uid="{C129C150-8E57-46A1-A52B-E20743B1E74B}"/>
  <sortState xmlns:xlrd2="http://schemas.microsoft.com/office/spreadsheetml/2017/richdata2" ref="A2:U58">
    <sortCondition ref="E2:E58"/>
    <sortCondition ref="M2:M58"/>
    <sortCondition ref="F2:F58"/>
  </sortState>
  <pageMargins left="0.25" right="0.25" top="0.75" bottom="0.75" header="0.3" footer="0.3"/>
  <pageSetup scale="73" fitToHeight="0" orientation="landscape" r:id="rId1"/>
  <headerFooter>
    <oddHeader>&amp;F</oddHeader>
    <oddFooter>&amp;L&amp;A&amp;C&amp;D&amp;RPage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D27 John Klein</vt:lpstr>
      <vt:lpstr>Standings</vt:lpstr>
      <vt:lpstr>Schedule</vt:lpstr>
      <vt:lpstr>'D27 John Klein'!Print_Titles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Bennett</dc:creator>
  <cp:lastModifiedBy>Jeff Bennett</cp:lastModifiedBy>
  <cp:lastPrinted>2025-07-16T08:01:33Z</cp:lastPrinted>
  <dcterms:created xsi:type="dcterms:W3CDTF">2021-07-02T03:06:19Z</dcterms:created>
  <dcterms:modified xsi:type="dcterms:W3CDTF">2025-08-06T15:15:07Z</dcterms:modified>
</cp:coreProperties>
</file>