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Removable Disk\JB_Flash_Drive\Jeff\ELL_2025\PA_Dist_27\All-Stars\Schedules\Special Games\Completed\"/>
    </mc:Choice>
  </mc:AlternateContent>
  <xr:revisionPtr revIDLastSave="0" documentId="13_ncr:1_{1E460ECB-E601-46CE-A22C-C291419D6DCD}" xr6:coauthVersionLast="47" xr6:coauthVersionMax="47" xr10:uidLastSave="{00000000-0000-0000-0000-000000000000}"/>
  <bookViews>
    <workbookView xWindow="47880" yWindow="-120" windowWidth="29040" windowHeight="15720" xr2:uid="{85C8BFC6-F207-4425-B470-3860F83D01EA}"/>
  </bookViews>
  <sheets>
    <sheet name="D27 Bennett 9_10" sheetId="1" r:id="rId1"/>
    <sheet name="Standings" sheetId="2" state="hidden" r:id="rId2"/>
  </sheets>
  <definedNames>
    <definedName name="_xlnm._FilterDatabase" localSheetId="0" hidden="1">'D27 Bennett 9_10'!$A$3:$BU$26</definedName>
    <definedName name="_xlnm.Print_Titles" localSheetId="0">'D27 Bennett 9_10'!$1:$3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K30" i="1"/>
  <c r="D19" i="1" l="1"/>
  <c r="D22" i="1"/>
  <c r="D12" i="1" l="1"/>
  <c r="AD7" i="2"/>
  <c r="D9" i="1"/>
  <c r="BT3" i="1"/>
  <c r="BT2" i="1" s="1"/>
  <c r="AB6" i="2"/>
  <c r="AB7" i="2"/>
  <c r="AD14" i="2"/>
  <c r="AB16" i="2"/>
  <c r="AB18" i="2"/>
  <c r="AD19" i="2"/>
  <c r="AD20" i="2"/>
  <c r="AB24" i="2"/>
  <c r="V23" i="2"/>
  <c r="V24" i="2" s="1"/>
  <c r="V25" i="2" s="1"/>
  <c r="V19" i="2"/>
  <c r="V20" i="2" s="1"/>
  <c r="P11" i="2"/>
  <c r="P10" i="2"/>
  <c r="P9" i="2"/>
  <c r="P8" i="2"/>
  <c r="P7" i="2"/>
  <c r="P6" i="2"/>
  <c r="AB19" i="2" s="1"/>
  <c r="P5" i="2"/>
  <c r="P4" i="2"/>
  <c r="B10" i="2"/>
  <c r="B9" i="2"/>
  <c r="B8" i="2"/>
  <c r="B7" i="2"/>
  <c r="B6" i="2"/>
  <c r="B5" i="2"/>
  <c r="B4" i="2"/>
  <c r="H39" i="1"/>
  <c r="K37" i="1"/>
  <c r="H37" i="1"/>
  <c r="H32" i="1"/>
  <c r="H30" i="1"/>
  <c r="D37" i="1"/>
  <c r="B37" i="1"/>
  <c r="D36" i="1"/>
  <c r="B36" i="1"/>
  <c r="D35" i="1"/>
  <c r="B35" i="1"/>
  <c r="D30" i="1"/>
  <c r="B30" i="1"/>
  <c r="D29" i="1"/>
  <c r="B29" i="1"/>
  <c r="D28" i="1"/>
  <c r="B28" i="1"/>
  <c r="C18" i="1"/>
  <c r="C15" i="1"/>
  <c r="C11" i="1"/>
  <c r="C10" i="1"/>
  <c r="C4" i="1"/>
  <c r="A4" i="1"/>
  <c r="AD2" i="2"/>
  <c r="W3" i="2"/>
  <c r="W4" i="2" s="1"/>
  <c r="V3" i="2"/>
  <c r="V4" i="2" s="1"/>
  <c r="BM2" i="1"/>
  <c r="BF2" i="1"/>
  <c r="AY2" i="1"/>
  <c r="AR2" i="1"/>
  <c r="AK2" i="1"/>
  <c r="AD2" i="1"/>
  <c r="W2" i="1"/>
  <c r="I3" i="2" s="1"/>
  <c r="V2" i="1"/>
  <c r="H3" i="2" s="1"/>
  <c r="U2" i="1"/>
  <c r="G3" i="2" s="1"/>
  <c r="T2" i="1"/>
  <c r="F3" i="2" s="1"/>
  <c r="S2" i="1"/>
  <c r="E3" i="2" s="1"/>
  <c r="R2" i="1"/>
  <c r="D3" i="2" s="1"/>
  <c r="Q2" i="1"/>
  <c r="C3" i="2" s="1"/>
  <c r="K11" i="2"/>
  <c r="BN1" i="1"/>
  <c r="D21" i="1"/>
  <c r="AC21" i="2" s="1"/>
  <c r="D20" i="1"/>
  <c r="AC20" i="2" s="1"/>
  <c r="AD4" i="2"/>
  <c r="AA15" i="2" l="1"/>
  <c r="AB8" i="2"/>
  <c r="K10" i="1" s="1"/>
  <c r="M10" i="1" s="1"/>
  <c r="AB13" i="2"/>
  <c r="K14" i="1" s="1"/>
  <c r="M14" i="1" s="1"/>
  <c r="V7" i="2"/>
  <c r="V9" i="2" s="1"/>
  <c r="V5" i="2"/>
  <c r="C7" i="1" s="1"/>
  <c r="C19" i="1"/>
  <c r="AA22" i="2"/>
  <c r="H22" i="1" s="1"/>
  <c r="AA18" i="2"/>
  <c r="H18" i="1" s="1"/>
  <c r="AB22" i="2"/>
  <c r="K22" i="1" s="1"/>
  <c r="AA19" i="2"/>
  <c r="H19" i="1" s="1"/>
  <c r="AB9" i="2"/>
  <c r="AB5" i="2"/>
  <c r="K7" i="1" s="1"/>
  <c r="M7" i="1" s="1"/>
  <c r="AA5" i="2"/>
  <c r="AA16" i="2"/>
  <c r="H17" i="1" s="1"/>
  <c r="AA9" i="2"/>
  <c r="AA8" i="2"/>
  <c r="H10" i="1" s="1"/>
  <c r="AA7" i="2"/>
  <c r="H9" i="1" s="1"/>
  <c r="W5" i="2"/>
  <c r="W6" i="2" s="1"/>
  <c r="A8" i="1" s="1"/>
  <c r="B8" i="1" s="1"/>
  <c r="AA6" i="2"/>
  <c r="H8" i="1" s="1"/>
  <c r="A5" i="1"/>
  <c r="B5" i="1" s="1"/>
  <c r="AB15" i="2"/>
  <c r="K16" i="1" s="1"/>
  <c r="M16" i="1" s="1"/>
  <c r="V21" i="2"/>
  <c r="C21" i="1" s="1"/>
  <c r="C20" i="1"/>
  <c r="AA17" i="2"/>
  <c r="AA24" i="2"/>
  <c r="H24" i="1" s="1"/>
  <c r="AB23" i="2"/>
  <c r="K23" i="1" s="1"/>
  <c r="AB14" i="2"/>
  <c r="K15" i="1" s="1"/>
  <c r="M15" i="1" s="1"/>
  <c r="AA23" i="2"/>
  <c r="H23" i="1" s="1"/>
  <c r="AA14" i="2"/>
  <c r="H15" i="1" s="1"/>
  <c r="AB17" i="2"/>
  <c r="AB25" i="2"/>
  <c r="AA25" i="2"/>
  <c r="AB21" i="2"/>
  <c r="AB12" i="2"/>
  <c r="K13" i="1" s="1"/>
  <c r="M13" i="1" s="1"/>
  <c r="AA13" i="2"/>
  <c r="AA12" i="2"/>
  <c r="H13" i="1" s="1"/>
  <c r="AB11" i="2"/>
  <c r="K12" i="1" s="1"/>
  <c r="M12" i="1" s="1"/>
  <c r="AA21" i="2"/>
  <c r="H21" i="1" s="1"/>
  <c r="AB20" i="2"/>
  <c r="K20" i="1" s="1"/>
  <c r="M20" i="1" s="1"/>
  <c r="AA20" i="2"/>
  <c r="H20" i="1" s="1"/>
  <c r="AA10" i="2"/>
  <c r="H11" i="1" s="1"/>
  <c r="AA11" i="2"/>
  <c r="H12" i="1" s="1"/>
  <c r="AB10" i="2"/>
  <c r="K11" i="1" s="1"/>
  <c r="M11" i="1" s="1"/>
  <c r="AD11" i="2"/>
  <c r="AD21" i="2"/>
  <c r="C9" i="1"/>
  <c r="C6" i="1"/>
  <c r="C5" i="1"/>
  <c r="K8" i="1"/>
  <c r="A6" i="1"/>
  <c r="B6" i="1" s="1"/>
  <c r="C8" i="1"/>
  <c r="AD3" i="2"/>
  <c r="K18" i="1"/>
  <c r="M18" i="1" s="1"/>
  <c r="K9" i="1"/>
  <c r="M9" i="1" s="1"/>
  <c r="AA2" i="2"/>
  <c r="H4" i="1" s="1"/>
  <c r="AB2" i="2"/>
  <c r="K4" i="1" s="1"/>
  <c r="M4" i="1" s="1"/>
  <c r="K24" i="1"/>
  <c r="M24" i="1" s="1"/>
  <c r="AB4" i="2"/>
  <c r="K6" i="1" s="1"/>
  <c r="M6" i="1" s="1"/>
  <c r="K19" i="1"/>
  <c r="M19" i="1" s="1"/>
  <c r="AB3" i="2"/>
  <c r="K5" i="1" s="1"/>
  <c r="M5" i="1" s="1"/>
  <c r="AA4" i="2"/>
  <c r="H6" i="1" s="1"/>
  <c r="H16" i="1"/>
  <c r="K17" i="1"/>
  <c r="M17" i="1" s="1"/>
  <c r="AA3" i="2"/>
  <c r="H5" i="1" s="1"/>
  <c r="D15" i="1"/>
  <c r="AC14" i="2" s="1"/>
  <c r="AD22" i="2"/>
  <c r="AD15" i="2"/>
  <c r="AD5" i="2"/>
  <c r="D6" i="1"/>
  <c r="AC4" i="2" s="1"/>
  <c r="M23" i="1" l="1"/>
  <c r="M22" i="1"/>
  <c r="AD8" i="2"/>
  <c r="D10" i="1"/>
  <c r="V11" i="2"/>
  <c r="W7" i="2"/>
  <c r="A7" i="1"/>
  <c r="B7" i="1" s="1"/>
  <c r="D14" i="1"/>
  <c r="D13" i="1"/>
  <c r="AD12" i="2"/>
  <c r="AC11" i="2"/>
  <c r="D11" i="1"/>
  <c r="AC10" i="2" s="1"/>
  <c r="AD10" i="2"/>
  <c r="C22" i="1"/>
  <c r="BN19" i="1"/>
  <c r="BT19" i="1" s="1"/>
  <c r="BQ9" i="1"/>
  <c r="BR19" i="1"/>
  <c r="BQ19" i="1"/>
  <c r="BN9" i="1"/>
  <c r="BO9" i="1" s="1"/>
  <c r="BN18" i="1"/>
  <c r="BP18" i="1" s="1"/>
  <c r="BQ18" i="1"/>
  <c r="BR9" i="1"/>
  <c r="BR18" i="1"/>
  <c r="D7" i="1"/>
  <c r="AC5" i="2" s="1"/>
  <c r="AD23" i="2"/>
  <c r="AC22" i="2"/>
  <c r="AD16" i="2"/>
  <c r="D16" i="1"/>
  <c r="AC15" i="2" s="1"/>
  <c r="AD9" i="2" l="1"/>
  <c r="W8" i="2"/>
  <c r="W10" i="2" s="1"/>
  <c r="A9" i="1"/>
  <c r="B9" i="1" s="1"/>
  <c r="V12" i="2"/>
  <c r="C12" i="1"/>
  <c r="AC12" i="2"/>
  <c r="AD13" i="2"/>
  <c r="D8" i="1"/>
  <c r="AC6" i="2" s="1"/>
  <c r="AD6" i="2"/>
  <c r="C23" i="1"/>
  <c r="AC7" i="2"/>
  <c r="BP19" i="1"/>
  <c r="BO19" i="1"/>
  <c r="BS19" i="1"/>
  <c r="BS9" i="1"/>
  <c r="BT9" i="1"/>
  <c r="BP9" i="1"/>
  <c r="BS18" i="1"/>
  <c r="BO18" i="1"/>
  <c r="BT18" i="1"/>
  <c r="AD24" i="2"/>
  <c r="D23" i="1"/>
  <c r="AC23" i="2" s="1"/>
  <c r="AD17" i="2"/>
  <c r="D17" i="1"/>
  <c r="AC16" i="2" s="1"/>
  <c r="AC8" i="2"/>
  <c r="BG1" i="1"/>
  <c r="AZ1" i="1"/>
  <c r="AS1" i="1"/>
  <c r="AL1" i="1"/>
  <c r="AE1" i="1"/>
  <c r="X1" i="1"/>
  <c r="Q1" i="1"/>
  <c r="H46" i="1"/>
  <c r="H44" i="1"/>
  <c r="D44" i="1"/>
  <c r="B44" i="1"/>
  <c r="D43" i="1"/>
  <c r="B43" i="1"/>
  <c r="D42" i="1"/>
  <c r="B42" i="1"/>
  <c r="V13" i="2" l="1"/>
  <c r="C13" i="1"/>
  <c r="A10" i="1"/>
  <c r="B10" i="1" s="1"/>
  <c r="AC13" i="2"/>
  <c r="C24" i="1"/>
  <c r="AD25" i="2"/>
  <c r="Q18" i="1"/>
  <c r="Q19" i="1"/>
  <c r="U19" i="1"/>
  <c r="T18" i="1"/>
  <c r="T19" i="1"/>
  <c r="U18" i="1"/>
  <c r="AA19" i="1"/>
  <c r="AB18" i="1"/>
  <c r="X19" i="1"/>
  <c r="AA18" i="1"/>
  <c r="AB19" i="1"/>
  <c r="X18" i="1"/>
  <c r="AI19" i="1"/>
  <c r="AE19" i="1"/>
  <c r="AH19" i="1"/>
  <c r="AE18" i="1"/>
  <c r="AH18" i="1"/>
  <c r="AI18" i="1"/>
  <c r="AP18" i="1"/>
  <c r="AL18" i="1"/>
  <c r="AL19" i="1"/>
  <c r="AO19" i="1"/>
  <c r="AO18" i="1"/>
  <c r="AP19" i="1"/>
  <c r="AV18" i="1"/>
  <c r="AS18" i="1"/>
  <c r="AW18" i="1"/>
  <c r="AW19" i="1"/>
  <c r="AS19" i="1"/>
  <c r="AV19" i="1"/>
  <c r="BD18" i="1"/>
  <c r="AZ18" i="1"/>
  <c r="BC18" i="1"/>
  <c r="BD19" i="1"/>
  <c r="BC19" i="1"/>
  <c r="AZ19" i="1"/>
  <c r="BK18" i="1"/>
  <c r="BJ18" i="1"/>
  <c r="BG19" i="1"/>
  <c r="BG18" i="1"/>
  <c r="BJ19" i="1"/>
  <c r="BK19" i="1"/>
  <c r="BG9" i="1"/>
  <c r="BK9" i="1"/>
  <c r="BJ9" i="1"/>
  <c r="Q9" i="1"/>
  <c r="U9" i="1"/>
  <c r="T9" i="1"/>
  <c r="AA9" i="1"/>
  <c r="AB9" i="1"/>
  <c r="X9" i="1"/>
  <c r="AI9" i="1"/>
  <c r="AE9" i="1"/>
  <c r="AH9" i="1"/>
  <c r="AP9" i="1"/>
  <c r="AO9" i="1"/>
  <c r="AL9" i="1"/>
  <c r="AV9" i="1"/>
  <c r="AW9" i="1"/>
  <c r="AS9" i="1"/>
  <c r="BC9" i="1"/>
  <c r="BD9" i="1"/>
  <c r="AZ9" i="1"/>
  <c r="D24" i="1"/>
  <c r="AC24" i="2" s="1"/>
  <c r="AC17" i="2"/>
  <c r="V15" i="2" l="1"/>
  <c r="C14" i="1"/>
  <c r="BU18" i="1"/>
  <c r="BU19" i="1"/>
  <c r="BU9" i="1"/>
  <c r="D18" i="1"/>
  <c r="AC18" i="2" s="1"/>
  <c r="AD18" i="2"/>
  <c r="AC25" i="2"/>
  <c r="AC19" i="2"/>
  <c r="BM18" i="1"/>
  <c r="BL18" i="1"/>
  <c r="BI18" i="1"/>
  <c r="BH18" i="1"/>
  <c r="BB19" i="1"/>
  <c r="BA19" i="1"/>
  <c r="BF19" i="1"/>
  <c r="BE19" i="1"/>
  <c r="AC18" i="1"/>
  <c r="AD18" i="1"/>
  <c r="Y18" i="1"/>
  <c r="Z18" i="1"/>
  <c r="BF18" i="1"/>
  <c r="BE18" i="1"/>
  <c r="BB18" i="1"/>
  <c r="BA18" i="1"/>
  <c r="AC19" i="1"/>
  <c r="Z19" i="1"/>
  <c r="Y19" i="1"/>
  <c r="AD19" i="1"/>
  <c r="AY19" i="1"/>
  <c r="AU19" i="1"/>
  <c r="AT19" i="1"/>
  <c r="AX19" i="1"/>
  <c r="AY18" i="1"/>
  <c r="AU18" i="1"/>
  <c r="AT18" i="1"/>
  <c r="AX18" i="1"/>
  <c r="S19" i="1"/>
  <c r="R19" i="1"/>
  <c r="W19" i="1"/>
  <c r="V19" i="1"/>
  <c r="AR19" i="1"/>
  <c r="AQ19" i="1"/>
  <c r="AN19" i="1"/>
  <c r="AM19" i="1"/>
  <c r="AM18" i="1"/>
  <c r="AR18" i="1"/>
  <c r="AQ18" i="1"/>
  <c r="AN18" i="1"/>
  <c r="BM19" i="1"/>
  <c r="BI19" i="1"/>
  <c r="BL19" i="1"/>
  <c r="BH19" i="1"/>
  <c r="AK18" i="1"/>
  <c r="AJ18" i="1"/>
  <c r="AF18" i="1"/>
  <c r="AG18" i="1"/>
  <c r="AG19" i="1"/>
  <c r="AK19" i="1"/>
  <c r="AJ19" i="1"/>
  <c r="AF19" i="1"/>
  <c r="V18" i="1"/>
  <c r="R18" i="1"/>
  <c r="S18" i="1"/>
  <c r="W18" i="1"/>
  <c r="BF9" i="1"/>
  <c r="BE9" i="1"/>
  <c r="BA9" i="1"/>
  <c r="BB9" i="1"/>
  <c r="AY9" i="1"/>
  <c r="AX9" i="1"/>
  <c r="AU9" i="1"/>
  <c r="AT9" i="1"/>
  <c r="AQ9" i="1"/>
  <c r="AN9" i="1"/>
  <c r="AM9" i="1"/>
  <c r="AR9" i="1"/>
  <c r="AG9" i="1"/>
  <c r="AF9" i="1"/>
  <c r="AK9" i="1"/>
  <c r="AJ9" i="1"/>
  <c r="AD9" i="1"/>
  <c r="Y9" i="1"/>
  <c r="AC9" i="1"/>
  <c r="Z9" i="1"/>
  <c r="W9" i="1"/>
  <c r="S9" i="1"/>
  <c r="V9" i="1"/>
  <c r="R9" i="1"/>
  <c r="BI9" i="1"/>
  <c r="BM9" i="1"/>
  <c r="BH9" i="1"/>
  <c r="BL9" i="1"/>
  <c r="D5" i="1"/>
  <c r="AC3" i="2" s="1"/>
  <c r="B4" i="1"/>
  <c r="V16" i="2" l="1"/>
  <c r="C16" i="1"/>
  <c r="W11" i="2"/>
  <c r="A11" i="1"/>
  <c r="B11" i="1" s="1"/>
  <c r="W12" i="2" l="1"/>
  <c r="A12" i="1"/>
  <c r="B12" i="1" s="1"/>
  <c r="V17" i="2"/>
  <c r="C17" i="1"/>
  <c r="W13" i="2" l="1"/>
  <c r="A13" i="1"/>
  <c r="B13" i="1" s="1"/>
  <c r="W14" i="2" l="1"/>
  <c r="A14" i="1"/>
  <c r="B14" i="1" s="1"/>
  <c r="AP20" i="1"/>
  <c r="AO20" i="1"/>
  <c r="BN20" i="1"/>
  <c r="BD20" i="1"/>
  <c r="Q20" i="1"/>
  <c r="BC20" i="1"/>
  <c r="AW20" i="1"/>
  <c r="AB20" i="1"/>
  <c r="BJ20" i="1"/>
  <c r="U20" i="1"/>
  <c r="AA20" i="1"/>
  <c r="BK20" i="1"/>
  <c r="X20" i="1"/>
  <c r="T20" i="1"/>
  <c r="AI20" i="1"/>
  <c r="BR20" i="1"/>
  <c r="BQ20" i="1"/>
  <c r="AL20" i="1"/>
  <c r="AH20" i="1"/>
  <c r="BG20" i="1"/>
  <c r="AV20" i="1"/>
  <c r="AE20" i="1"/>
  <c r="AZ20" i="1"/>
  <c r="AS20" i="1"/>
  <c r="AS13" i="1"/>
  <c r="AP13" i="1"/>
  <c r="AO13" i="1"/>
  <c r="AI13" i="1"/>
  <c r="AV13" i="1"/>
  <c r="AW13" i="1"/>
  <c r="X13" i="1"/>
  <c r="U13" i="1"/>
  <c r="AB13" i="1"/>
  <c r="AA13" i="1"/>
  <c r="AL13" i="1"/>
  <c r="T13" i="1"/>
  <c r="AH13" i="1"/>
  <c r="BR13" i="1"/>
  <c r="AE13" i="1"/>
  <c r="BK13" i="1"/>
  <c r="BG13" i="1"/>
  <c r="BD13" i="1"/>
  <c r="BC13" i="1"/>
  <c r="BJ13" i="1"/>
  <c r="AZ13" i="1"/>
  <c r="Q13" i="1"/>
  <c r="BQ13" i="1"/>
  <c r="BN13" i="1"/>
  <c r="BQ16" i="1"/>
  <c r="BG16" i="1"/>
  <c r="BN16" i="1"/>
  <c r="AO16" i="1"/>
  <c r="AI16" i="1"/>
  <c r="AL16" i="1"/>
  <c r="AH16" i="1"/>
  <c r="BD16" i="1"/>
  <c r="BC16" i="1"/>
  <c r="AZ16" i="1"/>
  <c r="BK16" i="1"/>
  <c r="BJ16" i="1"/>
  <c r="Q16" i="1"/>
  <c r="AA16" i="1"/>
  <c r="T16" i="1"/>
  <c r="AE16" i="1"/>
  <c r="X16" i="1"/>
  <c r="U16" i="1"/>
  <c r="AB16" i="1"/>
  <c r="BR16" i="1"/>
  <c r="AV16" i="1"/>
  <c r="AS16" i="1"/>
  <c r="AP16" i="1"/>
  <c r="AW16" i="1"/>
  <c r="T22" i="1"/>
  <c r="AW22" i="1"/>
  <c r="AP22" i="1"/>
  <c r="AO22" i="1"/>
  <c r="AL22" i="1"/>
  <c r="AE22" i="1"/>
  <c r="AI22" i="1"/>
  <c r="AH22" i="1"/>
  <c r="BR22" i="1"/>
  <c r="AV22" i="1"/>
  <c r="BN22" i="1"/>
  <c r="BD22" i="1"/>
  <c r="BC22" i="1"/>
  <c r="AS22" i="1"/>
  <c r="AZ22" i="1"/>
  <c r="BQ22" i="1"/>
  <c r="U22" i="1"/>
  <c r="Q22" i="1"/>
  <c r="BJ22" i="1"/>
  <c r="X22" i="1"/>
  <c r="BK22" i="1"/>
  <c r="BG22" i="1"/>
  <c r="AB22" i="1"/>
  <c r="AA22" i="1"/>
  <c r="AE10" i="1"/>
  <c r="AP10" i="1"/>
  <c r="AV10" i="1"/>
  <c r="AO10" i="1"/>
  <c r="AS10" i="1"/>
  <c r="AI10" i="1"/>
  <c r="AA10" i="1"/>
  <c r="BK10" i="1"/>
  <c r="AH10" i="1"/>
  <c r="AB10" i="1"/>
  <c r="AZ10" i="1"/>
  <c r="AL10" i="1"/>
  <c r="AW10" i="1"/>
  <c r="BJ10" i="1"/>
  <c r="BG10" i="1"/>
  <c r="BD10" i="1"/>
  <c r="BC10" i="1"/>
  <c r="U10" i="1"/>
  <c r="BN10" i="1"/>
  <c r="X10" i="1"/>
  <c r="Q10" i="1"/>
  <c r="BR10" i="1"/>
  <c r="T10" i="1"/>
  <c r="BQ10" i="1"/>
  <c r="AL23" i="1"/>
  <c r="AI23" i="1"/>
  <c r="AH23" i="1"/>
  <c r="AE23" i="1"/>
  <c r="AA23" i="1"/>
  <c r="BR23" i="1"/>
  <c r="AV23" i="1"/>
  <c r="BQ23" i="1"/>
  <c r="BN23" i="1"/>
  <c r="AW23" i="1"/>
  <c r="U23" i="1"/>
  <c r="T23" i="1"/>
  <c r="Q23" i="1"/>
  <c r="BC23" i="1"/>
  <c r="AO23" i="1"/>
  <c r="AB23" i="1"/>
  <c r="X23" i="1"/>
  <c r="AZ23" i="1"/>
  <c r="AS23" i="1"/>
  <c r="AP23" i="1"/>
  <c r="BJ23" i="1"/>
  <c r="BD23" i="1"/>
  <c r="BK23" i="1"/>
  <c r="BG23" i="1"/>
  <c r="BR17" i="1"/>
  <c r="AH17" i="1"/>
  <c r="BQ17" i="1"/>
  <c r="AZ17" i="1"/>
  <c r="AV17" i="1"/>
  <c r="AO17" i="1"/>
  <c r="AS17" i="1"/>
  <c r="AP17" i="1"/>
  <c r="AL17" i="1"/>
  <c r="AB17" i="1"/>
  <c r="BN17" i="1"/>
  <c r="AI17" i="1"/>
  <c r="AE17" i="1"/>
  <c r="AA17" i="1"/>
  <c r="BC17" i="1"/>
  <c r="AW17" i="1"/>
  <c r="Q17" i="1"/>
  <c r="X17" i="1"/>
  <c r="U17" i="1"/>
  <c r="T17" i="1"/>
  <c r="BG17" i="1"/>
  <c r="BD17" i="1"/>
  <c r="BJ17" i="1"/>
  <c r="BK17" i="1"/>
  <c r="Q14" i="1"/>
  <c r="AZ14" i="1"/>
  <c r="BN14" i="1"/>
  <c r="BC14" i="1"/>
  <c r="AS14" i="1"/>
  <c r="AW14" i="1"/>
  <c r="AV14" i="1"/>
  <c r="AP14" i="1"/>
  <c r="AB14" i="1"/>
  <c r="T14" i="1"/>
  <c r="AA14" i="1"/>
  <c r="X14" i="1"/>
  <c r="U14" i="1"/>
  <c r="AH14" i="1"/>
  <c r="AE14" i="1"/>
  <c r="BQ14" i="1"/>
  <c r="BR14" i="1"/>
  <c r="BK14" i="1"/>
  <c r="BJ14" i="1"/>
  <c r="AI14" i="1"/>
  <c r="AO14" i="1"/>
  <c r="BD14" i="1"/>
  <c r="AL14" i="1"/>
  <c r="BG14" i="1"/>
  <c r="AH21" i="1"/>
  <c r="BN21" i="1"/>
  <c r="BC21" i="1"/>
  <c r="AZ21" i="1"/>
  <c r="AW21" i="1"/>
  <c r="AB21" i="1"/>
  <c r="AI21" i="1"/>
  <c r="AE21" i="1"/>
  <c r="AA21" i="1"/>
  <c r="Q21" i="1"/>
  <c r="BK21" i="1"/>
  <c r="BQ21" i="1"/>
  <c r="BJ21" i="1"/>
  <c r="BR21" i="1"/>
  <c r="BG21" i="1"/>
  <c r="BD21" i="1"/>
  <c r="AV21" i="1"/>
  <c r="X21" i="1"/>
  <c r="AS21" i="1"/>
  <c r="AL21" i="1"/>
  <c r="U21" i="1"/>
  <c r="T21" i="1"/>
  <c r="AP21" i="1"/>
  <c r="AO21" i="1"/>
  <c r="BU21" i="1" l="1"/>
  <c r="W15" i="2"/>
  <c r="A15" i="1"/>
  <c r="B15" i="1" s="1"/>
  <c r="BU10" i="1"/>
  <c r="BU14" i="1"/>
  <c r="BU20" i="1"/>
  <c r="BU22" i="1"/>
  <c r="BU23" i="1"/>
  <c r="BU16" i="1"/>
  <c r="BU17" i="1"/>
  <c r="BU13" i="1"/>
  <c r="BM16" i="1"/>
  <c r="BL16" i="1"/>
  <c r="BI16" i="1"/>
  <c r="BH16" i="1"/>
  <c r="AF16" i="1"/>
  <c r="AG16" i="1"/>
  <c r="AK16" i="1"/>
  <c r="AJ16" i="1"/>
  <c r="AM14" i="1"/>
  <c r="AR14" i="1"/>
  <c r="AQ14" i="1"/>
  <c r="AN14" i="1"/>
  <c r="BF23" i="1"/>
  <c r="BA23" i="1"/>
  <c r="BB23" i="1"/>
  <c r="BE23" i="1"/>
  <c r="BS22" i="1"/>
  <c r="BT22" i="1"/>
  <c r="BO22" i="1"/>
  <c r="BP22" i="1"/>
  <c r="AU10" i="1"/>
  <c r="AT10" i="1"/>
  <c r="AY10" i="1"/>
  <c r="AX10" i="1"/>
  <c r="AD20" i="1"/>
  <c r="Z20" i="1"/>
  <c r="AC20" i="1"/>
  <c r="Y20" i="1"/>
  <c r="BT10" i="1"/>
  <c r="BP10" i="1"/>
  <c r="BO10" i="1"/>
  <c r="BS10" i="1"/>
  <c r="AM23" i="1"/>
  <c r="AN23" i="1"/>
  <c r="AR23" i="1"/>
  <c r="AQ23" i="1"/>
  <c r="BI17" i="1"/>
  <c r="BH17" i="1"/>
  <c r="BM17" i="1"/>
  <c r="BL17" i="1"/>
  <c r="BM10" i="1"/>
  <c r="BL10" i="1"/>
  <c r="BI10" i="1"/>
  <c r="BH10" i="1"/>
  <c r="Y22" i="1"/>
  <c r="AD22" i="1"/>
  <c r="Z22" i="1"/>
  <c r="AC22" i="1"/>
  <c r="AJ10" i="1"/>
  <c r="AK10" i="1"/>
  <c r="AF10" i="1"/>
  <c r="AG10" i="1"/>
  <c r="V20" i="1"/>
  <c r="R20" i="1"/>
  <c r="S20" i="1"/>
  <c r="W20" i="1"/>
  <c r="AR21" i="1"/>
  <c r="AQ21" i="1"/>
  <c r="AN21" i="1"/>
  <c r="AM21" i="1"/>
  <c r="AR10" i="1"/>
  <c r="AQ10" i="1"/>
  <c r="AN10" i="1"/>
  <c r="AM10" i="1"/>
  <c r="AC13" i="1"/>
  <c r="Y13" i="1"/>
  <c r="Z13" i="1"/>
  <c r="AD13" i="1"/>
  <c r="AT21" i="1"/>
  <c r="AX21" i="1"/>
  <c r="AU21" i="1"/>
  <c r="AY21" i="1"/>
  <c r="BF17" i="1"/>
  <c r="BE17" i="1"/>
  <c r="BB17" i="1"/>
  <c r="BA17" i="1"/>
  <c r="BF10" i="1"/>
  <c r="BE10" i="1"/>
  <c r="BB10" i="1"/>
  <c r="BA10" i="1"/>
  <c r="BP20" i="1"/>
  <c r="BT20" i="1"/>
  <c r="BS20" i="1"/>
  <c r="BO20" i="1"/>
  <c r="AF23" i="1"/>
  <c r="AG23" i="1"/>
  <c r="AK23" i="1"/>
  <c r="AJ23" i="1"/>
  <c r="AU16" i="1"/>
  <c r="AX16" i="1"/>
  <c r="AY16" i="1"/>
  <c r="AT16" i="1"/>
  <c r="BT13" i="1"/>
  <c r="BO13" i="1"/>
  <c r="BP13" i="1"/>
  <c r="BS13" i="1"/>
  <c r="BT21" i="1"/>
  <c r="BO21" i="1"/>
  <c r="BS21" i="1"/>
  <c r="BP21" i="1"/>
  <c r="AG17" i="1"/>
  <c r="AF17" i="1"/>
  <c r="AK17" i="1"/>
  <c r="AJ17" i="1"/>
  <c r="BB13" i="1"/>
  <c r="BE13" i="1"/>
  <c r="BF13" i="1"/>
  <c r="BA13" i="1"/>
  <c r="AX22" i="1"/>
  <c r="AY22" i="1"/>
  <c r="AT22" i="1"/>
  <c r="AU22" i="1"/>
  <c r="BH13" i="1"/>
  <c r="BM13" i="1"/>
  <c r="BI13" i="1"/>
  <c r="BL13" i="1"/>
  <c r="AD10" i="1"/>
  <c r="Y10" i="1"/>
  <c r="AC10" i="1"/>
  <c r="Z10" i="1"/>
  <c r="AK13" i="1"/>
  <c r="AJ13" i="1"/>
  <c r="AG13" i="1"/>
  <c r="AF13" i="1"/>
  <c r="AU17" i="1"/>
  <c r="AY17" i="1"/>
  <c r="AT17" i="1"/>
  <c r="AX17" i="1"/>
  <c r="BB20" i="1"/>
  <c r="BF20" i="1"/>
  <c r="BA20" i="1"/>
  <c r="BE20" i="1"/>
  <c r="AJ21" i="1"/>
  <c r="AG21" i="1"/>
  <c r="AK21" i="1"/>
  <c r="AF21" i="1"/>
  <c r="AF22" i="1"/>
  <c r="AJ22" i="1"/>
  <c r="AK22" i="1"/>
  <c r="AG22" i="1"/>
  <c r="Z21" i="1"/>
  <c r="Y21" i="1"/>
  <c r="AC21" i="1"/>
  <c r="AD21" i="1"/>
  <c r="BB21" i="1"/>
  <c r="BF21" i="1"/>
  <c r="BE21" i="1"/>
  <c r="BA21" i="1"/>
  <c r="W13" i="1"/>
  <c r="S13" i="1"/>
  <c r="V13" i="1"/>
  <c r="R13" i="1"/>
  <c r="BO17" i="1"/>
  <c r="BT17" i="1"/>
  <c r="BS17" i="1"/>
  <c r="BP17" i="1"/>
  <c r="V10" i="1"/>
  <c r="W10" i="1"/>
  <c r="S10" i="1"/>
  <c r="R10" i="1"/>
  <c r="AD23" i="1"/>
  <c r="Y23" i="1"/>
  <c r="AC23" i="1"/>
  <c r="Z23" i="1"/>
  <c r="R16" i="1"/>
  <c r="W16" i="1"/>
  <c r="V16" i="1"/>
  <c r="S16" i="1"/>
  <c r="BM22" i="1"/>
  <c r="BL22" i="1"/>
  <c r="BI22" i="1"/>
  <c r="BH22" i="1"/>
  <c r="AT20" i="1"/>
  <c r="AY20" i="1"/>
  <c r="AX20" i="1"/>
  <c r="AU20" i="1"/>
  <c r="AF20" i="1"/>
  <c r="AJ20" i="1"/>
  <c r="AK20" i="1"/>
  <c r="AG20" i="1"/>
  <c r="BS14" i="1"/>
  <c r="BP14" i="1"/>
  <c r="BT14" i="1"/>
  <c r="BO14" i="1"/>
  <c r="R23" i="1"/>
  <c r="S23" i="1"/>
  <c r="V23" i="1"/>
  <c r="W23" i="1"/>
  <c r="BB14" i="1"/>
  <c r="BA14" i="1"/>
  <c r="BF14" i="1"/>
  <c r="BE14" i="1"/>
  <c r="R22" i="1"/>
  <c r="S22" i="1"/>
  <c r="V22" i="1"/>
  <c r="W22" i="1"/>
  <c r="AF14" i="1"/>
  <c r="AG14" i="1"/>
  <c r="AJ14" i="1"/>
  <c r="AK14" i="1"/>
  <c r="R14" i="1"/>
  <c r="V14" i="1"/>
  <c r="W14" i="1"/>
  <c r="S14" i="1"/>
  <c r="BH20" i="1"/>
  <c r="BM20" i="1"/>
  <c r="BL20" i="1"/>
  <c r="BI20" i="1"/>
  <c r="Y14" i="1"/>
  <c r="AD14" i="1"/>
  <c r="AC14" i="1"/>
  <c r="Z14" i="1"/>
  <c r="BL23" i="1"/>
  <c r="BI23" i="1"/>
  <c r="BH23" i="1"/>
  <c r="BM23" i="1"/>
  <c r="AM20" i="1"/>
  <c r="AQ20" i="1"/>
  <c r="AN20" i="1"/>
  <c r="AR20" i="1"/>
  <c r="BE22" i="1"/>
  <c r="BF22" i="1"/>
  <c r="BA22" i="1"/>
  <c r="BB22" i="1"/>
  <c r="BP16" i="1"/>
  <c r="BT16" i="1"/>
  <c r="BO16" i="1"/>
  <c r="BS16" i="1"/>
  <c r="AC16" i="1"/>
  <c r="AD16" i="1"/>
  <c r="Z16" i="1"/>
  <c r="Y16" i="1"/>
  <c r="BH14" i="1"/>
  <c r="BL14" i="1"/>
  <c r="BM14" i="1"/>
  <c r="BI14" i="1"/>
  <c r="AU23" i="1"/>
  <c r="AY23" i="1"/>
  <c r="AX23" i="1"/>
  <c r="AT23" i="1"/>
  <c r="AM17" i="1"/>
  <c r="AN17" i="1"/>
  <c r="AQ17" i="1"/>
  <c r="AR17" i="1"/>
  <c r="R21" i="1"/>
  <c r="S21" i="1"/>
  <c r="V21" i="1"/>
  <c r="W21" i="1"/>
  <c r="AT13" i="1"/>
  <c r="AY13" i="1"/>
  <c r="AX13" i="1"/>
  <c r="AU13" i="1"/>
  <c r="AY14" i="1"/>
  <c r="AU14" i="1"/>
  <c r="AX14" i="1"/>
  <c r="AT14" i="1"/>
  <c r="BE16" i="1"/>
  <c r="BF16" i="1"/>
  <c r="BB16" i="1"/>
  <c r="BA16" i="1"/>
  <c r="AR13" i="1"/>
  <c r="AQ13" i="1"/>
  <c r="AM13" i="1"/>
  <c r="AN13" i="1"/>
  <c r="AN22" i="1"/>
  <c r="AQ22" i="1"/>
  <c r="AM22" i="1"/>
  <c r="AR22" i="1"/>
  <c r="Z17" i="1"/>
  <c r="Y17" i="1"/>
  <c r="AD17" i="1"/>
  <c r="AC17" i="1"/>
  <c r="AN16" i="1"/>
  <c r="AR16" i="1"/>
  <c r="AM16" i="1"/>
  <c r="AQ16" i="1"/>
  <c r="R17" i="1"/>
  <c r="W17" i="1"/>
  <c r="S17" i="1"/>
  <c r="V17" i="1"/>
  <c r="BH21" i="1"/>
  <c r="BM21" i="1"/>
  <c r="BL21" i="1"/>
  <c r="BI21" i="1"/>
  <c r="BO23" i="1"/>
  <c r="BP23" i="1"/>
  <c r="BS23" i="1"/>
  <c r="BT23" i="1"/>
  <c r="AC9" i="2"/>
  <c r="AC3" i="1"/>
  <c r="AB3" i="1"/>
  <c r="AA3" i="1"/>
  <c r="Z3" i="1"/>
  <c r="Y3" i="1"/>
  <c r="X3" i="1"/>
  <c r="W16" i="2" l="1"/>
  <c r="W18" i="2" s="1"/>
  <c r="A16" i="1"/>
  <c r="B16" i="1" s="1"/>
  <c r="AH3" i="1"/>
  <c r="AA2" i="1"/>
  <c r="AF3" i="1"/>
  <c r="Y2" i="1"/>
  <c r="AG3" i="1"/>
  <c r="Z2" i="1"/>
  <c r="AI3" i="1"/>
  <c r="AB2" i="1"/>
  <c r="AJ3" i="1"/>
  <c r="AC2" i="1"/>
  <c r="AE3" i="1"/>
  <c r="X2" i="1"/>
  <c r="S4" i="2"/>
  <c r="S10" i="2"/>
  <c r="S7" i="2"/>
  <c r="S11" i="2"/>
  <c r="S8" i="2"/>
  <c r="S6" i="2"/>
  <c r="S9" i="2"/>
  <c r="S5" i="2"/>
  <c r="BR8" i="1"/>
  <c r="AB8" i="1"/>
  <c r="BQ8" i="1"/>
  <c r="BK8" i="1"/>
  <c r="AA8" i="1"/>
  <c r="BD8" i="1"/>
  <c r="U8" i="1"/>
  <c r="AL8" i="1"/>
  <c r="AI8" i="1"/>
  <c r="AH8" i="1"/>
  <c r="T8" i="1"/>
  <c r="AE8" i="1"/>
  <c r="X8" i="1"/>
  <c r="AW8" i="1"/>
  <c r="AV8" i="1"/>
  <c r="AP8" i="1"/>
  <c r="AS8" i="1"/>
  <c r="BC8" i="1"/>
  <c r="AO8" i="1"/>
  <c r="Q8" i="1"/>
  <c r="AZ8" i="1"/>
  <c r="BJ8" i="1"/>
  <c r="BG8" i="1"/>
  <c r="BN8" i="1"/>
  <c r="AI7" i="1"/>
  <c r="AH7" i="1"/>
  <c r="AA7" i="1"/>
  <c r="AO7" i="1"/>
  <c r="AB7" i="1"/>
  <c r="AL7" i="1"/>
  <c r="AE7" i="1"/>
  <c r="X7" i="1"/>
  <c r="BG7" i="1"/>
  <c r="BC7" i="1"/>
  <c r="BK7" i="1"/>
  <c r="BD7" i="1"/>
  <c r="BJ7" i="1"/>
  <c r="AZ7" i="1"/>
  <c r="AP7" i="1"/>
  <c r="AW7" i="1"/>
  <c r="AV7" i="1"/>
  <c r="AS7" i="1"/>
  <c r="T7" i="1"/>
  <c r="Q7" i="1"/>
  <c r="BR7" i="1"/>
  <c r="BQ7" i="1"/>
  <c r="BN7" i="1"/>
  <c r="U7" i="1"/>
  <c r="BR24" i="1"/>
  <c r="BJ24" i="1"/>
  <c r="AB24" i="1"/>
  <c r="BQ24" i="1"/>
  <c r="AA24" i="1"/>
  <c r="AH24" i="1"/>
  <c r="AE24" i="1"/>
  <c r="BK24" i="1"/>
  <c r="BG24" i="1"/>
  <c r="BD24" i="1"/>
  <c r="AZ24" i="1"/>
  <c r="BC24" i="1"/>
  <c r="BN24" i="1"/>
  <c r="U24" i="1"/>
  <c r="T24" i="1"/>
  <c r="Q24" i="1"/>
  <c r="AW24" i="1"/>
  <c r="AV24" i="1"/>
  <c r="AL24" i="1"/>
  <c r="AS24" i="1"/>
  <c r="AP24" i="1"/>
  <c r="AO24" i="1"/>
  <c r="AI24" i="1"/>
  <c r="X24" i="1"/>
  <c r="BQ15" i="1"/>
  <c r="AH15" i="1"/>
  <c r="AS15" i="1"/>
  <c r="AP15" i="1"/>
  <c r="AV15" i="1"/>
  <c r="AW15" i="1"/>
  <c r="BR15" i="1"/>
  <c r="BC15" i="1"/>
  <c r="AI15" i="1"/>
  <c r="AZ15" i="1"/>
  <c r="BN15" i="1"/>
  <c r="AO15" i="1"/>
  <c r="AL15" i="1"/>
  <c r="X15" i="1"/>
  <c r="Q15" i="1"/>
  <c r="U15" i="1"/>
  <c r="T15" i="1"/>
  <c r="AA15" i="1"/>
  <c r="AB15" i="1"/>
  <c r="BK15" i="1"/>
  <c r="BJ15" i="1"/>
  <c r="BD15" i="1"/>
  <c r="AE15" i="1"/>
  <c r="BG15" i="1"/>
  <c r="BC6" i="1"/>
  <c r="AV6" i="1"/>
  <c r="AP6" i="1"/>
  <c r="AS6" i="1"/>
  <c r="AO6" i="1"/>
  <c r="AZ6" i="1"/>
  <c r="AI6" i="1"/>
  <c r="AW6" i="1"/>
  <c r="AL6" i="1"/>
  <c r="AH6" i="1"/>
  <c r="AE6" i="1"/>
  <c r="BG6" i="1"/>
  <c r="BK6" i="1"/>
  <c r="BJ6" i="1"/>
  <c r="Q6" i="1"/>
  <c r="BQ6" i="1"/>
  <c r="BN6" i="1"/>
  <c r="BR6" i="1"/>
  <c r="U6" i="1"/>
  <c r="T6" i="1"/>
  <c r="AB6" i="1"/>
  <c r="AA6" i="1"/>
  <c r="X6" i="1"/>
  <c r="BD6" i="1"/>
  <c r="AS12" i="1"/>
  <c r="AH12" i="1"/>
  <c r="BD12" i="1"/>
  <c r="Q12" i="1"/>
  <c r="BN12" i="1"/>
  <c r="BR12" i="1"/>
  <c r="BQ12" i="1"/>
  <c r="BG12" i="1"/>
  <c r="AA12" i="1"/>
  <c r="AW12" i="1"/>
  <c r="AP12" i="1"/>
  <c r="AL12" i="1"/>
  <c r="BK12" i="1"/>
  <c r="X12" i="1"/>
  <c r="AE12" i="1"/>
  <c r="AB12" i="1"/>
  <c r="BJ12" i="1"/>
  <c r="AI12" i="1"/>
  <c r="BC12" i="1"/>
  <c r="AZ12" i="1"/>
  <c r="AV12" i="1"/>
  <c r="AO12" i="1"/>
  <c r="T12" i="1"/>
  <c r="U12" i="1"/>
  <c r="BR5" i="1"/>
  <c r="AH5" i="1"/>
  <c r="BK5" i="1"/>
  <c r="AB5" i="1"/>
  <c r="BJ5" i="1"/>
  <c r="AA5" i="1"/>
  <c r="AE5" i="1"/>
  <c r="X5" i="1"/>
  <c r="AV5" i="1"/>
  <c r="AO5" i="1"/>
  <c r="AS5" i="1"/>
  <c r="AP5" i="1"/>
  <c r="Q5" i="1"/>
  <c r="U5" i="1"/>
  <c r="BQ5" i="1"/>
  <c r="BN5" i="1"/>
  <c r="T5" i="1"/>
  <c r="BD5" i="1"/>
  <c r="BC5" i="1"/>
  <c r="AI5" i="1"/>
  <c r="BG5" i="1"/>
  <c r="AW5" i="1"/>
  <c r="AL5" i="1"/>
  <c r="AZ5" i="1"/>
  <c r="BC11" i="1"/>
  <c r="AB11" i="1"/>
  <c r="AA11" i="1"/>
  <c r="T11" i="1"/>
  <c r="AL11" i="1"/>
  <c r="AW11" i="1"/>
  <c r="U11" i="1"/>
  <c r="AV11" i="1"/>
  <c r="BN11" i="1"/>
  <c r="AP11" i="1"/>
  <c r="AO11" i="1"/>
  <c r="BG11" i="1"/>
  <c r="Q11" i="1"/>
  <c r="X11" i="1"/>
  <c r="BJ11" i="1"/>
  <c r="BD11" i="1"/>
  <c r="AS11" i="1"/>
  <c r="AH11" i="1"/>
  <c r="AE11" i="1"/>
  <c r="AZ11" i="1"/>
  <c r="BK11" i="1"/>
  <c r="AI11" i="1"/>
  <c r="BQ11" i="1"/>
  <c r="BR11" i="1"/>
  <c r="BR4" i="1"/>
  <c r="BQ4" i="1"/>
  <c r="BN4" i="1"/>
  <c r="BJ4" i="1"/>
  <c r="BG4" i="1"/>
  <c r="BK4" i="1"/>
  <c r="AZ4" i="1"/>
  <c r="T4" i="1"/>
  <c r="BD4" i="1"/>
  <c r="Q4" i="1"/>
  <c r="AP4" i="1"/>
  <c r="AL4" i="1"/>
  <c r="AS4" i="1"/>
  <c r="AV4" i="1"/>
  <c r="AW4" i="1"/>
  <c r="BC4" i="1"/>
  <c r="AA4" i="1"/>
  <c r="U4" i="1"/>
  <c r="X4" i="1"/>
  <c r="AE4" i="1"/>
  <c r="AB4" i="1"/>
  <c r="AH4" i="1"/>
  <c r="AI4" i="1"/>
  <c r="AO4" i="1"/>
  <c r="A17" i="1" l="1"/>
  <c r="B17" i="1" s="1"/>
  <c r="BU4" i="1"/>
  <c r="BU5" i="1"/>
  <c r="BU6" i="1"/>
  <c r="BU7" i="1"/>
  <c r="BU24" i="1"/>
  <c r="BU15" i="1"/>
  <c r="BU11" i="1"/>
  <c r="BU12" i="1"/>
  <c r="BU8" i="1"/>
  <c r="S13" i="2"/>
  <c r="AL3" i="1"/>
  <c r="AE2" i="1"/>
  <c r="AQ3" i="1"/>
  <c r="AJ2" i="1"/>
  <c r="AP3" i="1"/>
  <c r="AI2" i="1"/>
  <c r="AN3" i="1"/>
  <c r="AG2" i="1"/>
  <c r="AM3" i="1"/>
  <c r="AF2" i="1"/>
  <c r="AO3" i="1"/>
  <c r="AH2" i="1"/>
  <c r="Q26" i="1"/>
  <c r="C4" i="2" s="1"/>
  <c r="BI24" i="1"/>
  <c r="BM24" i="1"/>
  <c r="BH24" i="1"/>
  <c r="BL24" i="1"/>
  <c r="Y8" i="1"/>
  <c r="AC8" i="1"/>
  <c r="Z8" i="1"/>
  <c r="AD8" i="1"/>
  <c r="AF8" i="1"/>
  <c r="AJ8" i="1"/>
  <c r="AK8" i="1"/>
  <c r="AG8" i="1"/>
  <c r="BP6" i="1"/>
  <c r="BO6" i="1"/>
  <c r="BT6" i="1"/>
  <c r="BS6" i="1"/>
  <c r="AM24" i="1"/>
  <c r="AN24" i="1"/>
  <c r="AR24" i="1"/>
  <c r="AQ24" i="1"/>
  <c r="AJ15" i="1"/>
  <c r="AK15" i="1"/>
  <c r="AG15" i="1"/>
  <c r="AF15" i="1"/>
  <c r="BE5" i="1"/>
  <c r="BB5" i="1"/>
  <c r="BF5" i="1"/>
  <c r="BA5" i="1"/>
  <c r="AQ5" i="1"/>
  <c r="AN5" i="1"/>
  <c r="AM5" i="1"/>
  <c r="AR5" i="1"/>
  <c r="BA12" i="1"/>
  <c r="BF12" i="1"/>
  <c r="BB12" i="1"/>
  <c r="BE12" i="1"/>
  <c r="AN7" i="1"/>
  <c r="AM7" i="1"/>
  <c r="AR7" i="1"/>
  <c r="AQ7" i="1"/>
  <c r="AR6" i="1"/>
  <c r="AQ6" i="1"/>
  <c r="AN6" i="1"/>
  <c r="AM6" i="1"/>
  <c r="Y11" i="1"/>
  <c r="AC11" i="1"/>
  <c r="AD11" i="1"/>
  <c r="Z11" i="1"/>
  <c r="AC6" i="1"/>
  <c r="Z6" i="1"/>
  <c r="AD6" i="1"/>
  <c r="Y6" i="1"/>
  <c r="AF11" i="1"/>
  <c r="AK11" i="1"/>
  <c r="AJ11" i="1"/>
  <c r="AG11" i="1"/>
  <c r="AK7" i="1"/>
  <c r="AF7" i="1"/>
  <c r="AG7" i="1"/>
  <c r="AJ7" i="1"/>
  <c r="AQ12" i="1"/>
  <c r="AN12" i="1"/>
  <c r="AR12" i="1"/>
  <c r="AM12" i="1"/>
  <c r="BF6" i="1"/>
  <c r="BA6" i="1"/>
  <c r="BE6" i="1"/>
  <c r="BB6" i="1"/>
  <c r="AY8" i="1"/>
  <c r="AU8" i="1"/>
  <c r="AT8" i="1"/>
  <c r="AX8" i="1"/>
  <c r="BL12" i="1"/>
  <c r="BM12" i="1"/>
  <c r="BI12" i="1"/>
  <c r="BH12" i="1"/>
  <c r="AY24" i="1"/>
  <c r="AT24" i="1"/>
  <c r="AU24" i="1"/>
  <c r="AX24" i="1"/>
  <c r="AT5" i="1"/>
  <c r="AY5" i="1"/>
  <c r="AX5" i="1"/>
  <c r="AU5" i="1"/>
  <c r="BM15" i="1"/>
  <c r="BI15" i="1"/>
  <c r="BL15" i="1"/>
  <c r="BH15" i="1"/>
  <c r="BO12" i="1"/>
  <c r="BT12" i="1"/>
  <c r="BP12" i="1"/>
  <c r="BS12" i="1"/>
  <c r="W24" i="1"/>
  <c r="V24" i="1"/>
  <c r="R24" i="1"/>
  <c r="S24" i="1"/>
  <c r="BI7" i="1"/>
  <c r="BL7" i="1"/>
  <c r="BM7" i="1"/>
  <c r="BH7" i="1"/>
  <c r="AD5" i="1"/>
  <c r="Y5" i="1"/>
  <c r="Z5" i="1"/>
  <c r="AC5" i="1"/>
  <c r="AJ6" i="1"/>
  <c r="AF6" i="1"/>
  <c r="AG6" i="1"/>
  <c r="AK6" i="1"/>
  <c r="AU11" i="1"/>
  <c r="AT11" i="1"/>
  <c r="AY11" i="1"/>
  <c r="AX11" i="1"/>
  <c r="BO24" i="1"/>
  <c r="BP24" i="1"/>
  <c r="BT24" i="1"/>
  <c r="BS24" i="1"/>
  <c r="AF12" i="1"/>
  <c r="AK12" i="1"/>
  <c r="AG12" i="1"/>
  <c r="AJ12" i="1"/>
  <c r="AT15" i="1"/>
  <c r="AY15" i="1"/>
  <c r="AX15" i="1"/>
  <c r="AU15" i="1"/>
  <c r="BS5" i="1"/>
  <c r="BP5" i="1"/>
  <c r="BT5" i="1"/>
  <c r="BO5" i="1"/>
  <c r="W15" i="1"/>
  <c r="V15" i="1"/>
  <c r="S15" i="1"/>
  <c r="R15" i="1"/>
  <c r="BF24" i="1"/>
  <c r="BE24" i="1"/>
  <c r="BB24" i="1"/>
  <c r="BA24" i="1"/>
  <c r="R7" i="1"/>
  <c r="V7" i="1"/>
  <c r="W7" i="1"/>
  <c r="S7" i="1"/>
  <c r="BP11" i="1"/>
  <c r="BO11" i="1"/>
  <c r="BT11" i="1"/>
  <c r="BS11" i="1"/>
  <c r="BB7" i="1"/>
  <c r="BA7" i="1"/>
  <c r="BF7" i="1"/>
  <c r="BE7" i="1"/>
  <c r="V12" i="1"/>
  <c r="S12" i="1"/>
  <c r="R12" i="1"/>
  <c r="W12" i="1"/>
  <c r="BM5" i="1"/>
  <c r="BL5" i="1"/>
  <c r="BI5" i="1"/>
  <c r="BH5" i="1"/>
  <c r="BE8" i="1"/>
  <c r="BB8" i="1"/>
  <c r="BA8" i="1"/>
  <c r="BF8" i="1"/>
  <c r="BO7" i="1"/>
  <c r="BT7" i="1"/>
  <c r="BS7" i="1"/>
  <c r="BP7" i="1"/>
  <c r="BH11" i="1"/>
  <c r="BM11" i="1"/>
  <c r="BI11" i="1"/>
  <c r="BL11" i="1"/>
  <c r="Y15" i="1"/>
  <c r="Z15" i="1"/>
  <c r="AC15" i="1"/>
  <c r="AD15" i="1"/>
  <c r="Z24" i="1"/>
  <c r="AC24" i="1"/>
  <c r="Y24" i="1"/>
  <c r="AD24" i="1"/>
  <c r="S5" i="1"/>
  <c r="R5" i="1"/>
  <c r="W5" i="1"/>
  <c r="V5" i="1"/>
  <c r="BT15" i="1"/>
  <c r="BO15" i="1"/>
  <c r="BS15" i="1"/>
  <c r="BP15" i="1"/>
  <c r="AF24" i="1"/>
  <c r="AG24" i="1"/>
  <c r="AK24" i="1"/>
  <c r="AJ24" i="1"/>
  <c r="BB15" i="1"/>
  <c r="BA15" i="1"/>
  <c r="BE15" i="1"/>
  <c r="BF15" i="1"/>
  <c r="W6" i="1"/>
  <c r="S6" i="1"/>
  <c r="V6" i="1"/>
  <c r="R6" i="1"/>
  <c r="AR11" i="1"/>
  <c r="AQ11" i="1"/>
  <c r="AN11" i="1"/>
  <c r="AM11" i="1"/>
  <c r="BF11" i="1"/>
  <c r="BB11" i="1"/>
  <c r="BA11" i="1"/>
  <c r="BE11" i="1"/>
  <c r="BI6" i="1"/>
  <c r="BM6" i="1"/>
  <c r="BL6" i="1"/>
  <c r="BH6" i="1"/>
  <c r="Z7" i="1"/>
  <c r="Y7" i="1"/>
  <c r="AD7" i="1"/>
  <c r="AC7" i="1"/>
  <c r="AR8" i="1"/>
  <c r="AM8" i="1"/>
  <c r="AQ8" i="1"/>
  <c r="AN8" i="1"/>
  <c r="BP8" i="1"/>
  <c r="BT8" i="1"/>
  <c r="BS8" i="1"/>
  <c r="BO8" i="1"/>
  <c r="BI8" i="1"/>
  <c r="BM8" i="1"/>
  <c r="BL8" i="1"/>
  <c r="BH8" i="1"/>
  <c r="AT12" i="1"/>
  <c r="AY12" i="1"/>
  <c r="AX12" i="1"/>
  <c r="AU12" i="1"/>
  <c r="AF5" i="1"/>
  <c r="AJ5" i="1"/>
  <c r="AK5" i="1"/>
  <c r="AG5" i="1"/>
  <c r="V8" i="1"/>
  <c r="S8" i="1"/>
  <c r="W8" i="1"/>
  <c r="R8" i="1"/>
  <c r="AD12" i="1"/>
  <c r="AC12" i="1"/>
  <c r="Z12" i="1"/>
  <c r="Y12" i="1"/>
  <c r="R11" i="1"/>
  <c r="W11" i="1"/>
  <c r="V11" i="1"/>
  <c r="S11" i="1"/>
  <c r="AY6" i="1"/>
  <c r="AU6" i="1"/>
  <c r="AT6" i="1"/>
  <c r="AX6" i="1"/>
  <c r="AN15" i="1"/>
  <c r="AR15" i="1"/>
  <c r="AQ15" i="1"/>
  <c r="AM15" i="1"/>
  <c r="AY7" i="1"/>
  <c r="AU7" i="1"/>
  <c r="AX7" i="1"/>
  <c r="AT7" i="1"/>
  <c r="AE26" i="1"/>
  <c r="C6" i="2" s="1"/>
  <c r="BG26" i="1"/>
  <c r="C10" i="2" s="1"/>
  <c r="AA26" i="1"/>
  <c r="F5" i="2" s="1"/>
  <c r="X26" i="1"/>
  <c r="C5" i="2" s="1"/>
  <c r="AZ26" i="1"/>
  <c r="C9" i="2" s="1"/>
  <c r="AH26" i="1"/>
  <c r="F6" i="2" s="1"/>
  <c r="BD26" i="1"/>
  <c r="G9" i="2" s="1"/>
  <c r="AW26" i="1"/>
  <c r="G8" i="2" s="1"/>
  <c r="AO26" i="1"/>
  <c r="F7" i="2" s="1"/>
  <c r="BN26" i="1"/>
  <c r="C11" i="2" s="1"/>
  <c r="BC26" i="1"/>
  <c r="F9" i="2" s="1"/>
  <c r="U26" i="1"/>
  <c r="G4" i="2" s="1"/>
  <c r="AP26" i="1"/>
  <c r="G7" i="2" s="1"/>
  <c r="AI26" i="1"/>
  <c r="G6" i="2" s="1"/>
  <c r="AB26" i="1"/>
  <c r="G5" i="2" s="1"/>
  <c r="BR26" i="1"/>
  <c r="G11" i="2" s="1"/>
  <c r="AV26" i="1"/>
  <c r="F8" i="2" s="1"/>
  <c r="AS26" i="1"/>
  <c r="C8" i="2" s="1"/>
  <c r="AR4" i="1"/>
  <c r="AL26" i="1"/>
  <c r="C7" i="2" s="1"/>
  <c r="T26" i="1"/>
  <c r="F4" i="2" s="1"/>
  <c r="BJ26" i="1"/>
  <c r="F10" i="2" s="1"/>
  <c r="BQ26" i="1"/>
  <c r="F11" i="2" s="1"/>
  <c r="BK26" i="1"/>
  <c r="G10" i="2" s="1"/>
  <c r="AK4" i="1"/>
  <c r="AD4" i="1"/>
  <c r="BF4" i="1"/>
  <c r="BS4" i="1"/>
  <c r="BP4" i="1"/>
  <c r="BT4" i="1"/>
  <c r="BO4" i="1"/>
  <c r="BL4" i="1"/>
  <c r="BM4" i="1"/>
  <c r="BI4" i="1"/>
  <c r="BH4" i="1"/>
  <c r="W4" i="1"/>
  <c r="AY4" i="1"/>
  <c r="AJ4" i="1"/>
  <c r="AG4" i="1"/>
  <c r="AF4" i="1"/>
  <c r="BE4" i="1"/>
  <c r="BB4" i="1"/>
  <c r="BA4" i="1"/>
  <c r="AX4" i="1"/>
  <c r="AU4" i="1"/>
  <c r="AT4" i="1"/>
  <c r="AQ4" i="1"/>
  <c r="AN4" i="1"/>
  <c r="AM4" i="1"/>
  <c r="Z4" i="1"/>
  <c r="Y4" i="1"/>
  <c r="V4" i="1"/>
  <c r="S4" i="1"/>
  <c r="R4" i="1"/>
  <c r="AC4" i="1"/>
  <c r="BU26" i="1" l="1"/>
  <c r="AV3" i="1"/>
  <c r="AO2" i="1"/>
  <c r="AW3" i="1"/>
  <c r="AP2" i="1"/>
  <c r="AT3" i="1"/>
  <c r="AM2" i="1"/>
  <c r="AU3" i="1"/>
  <c r="AN2" i="1"/>
  <c r="AX3" i="1"/>
  <c r="AQ2" i="1"/>
  <c r="AS3" i="1"/>
  <c r="AL2" i="1"/>
  <c r="V26" i="1"/>
  <c r="H4" i="2" s="1"/>
  <c r="T4" i="2" s="1"/>
  <c r="BB26" i="1"/>
  <c r="E9" i="2" s="1"/>
  <c r="BO26" i="1"/>
  <c r="D11" i="2" s="1"/>
  <c r="BA26" i="1"/>
  <c r="D9" i="2" s="1"/>
  <c r="AC26" i="1"/>
  <c r="H5" i="2" s="1"/>
  <c r="T5" i="2" s="1"/>
  <c r="AQ26" i="1"/>
  <c r="H7" i="2" s="1"/>
  <c r="J7" i="2" s="1"/>
  <c r="AJ26" i="1"/>
  <c r="H6" i="2" s="1"/>
  <c r="T6" i="2" s="1"/>
  <c r="BE26" i="1"/>
  <c r="BT26" i="1"/>
  <c r="I11" i="2" s="1"/>
  <c r="AG26" i="1"/>
  <c r="E6" i="2" s="1"/>
  <c r="Z26" i="1"/>
  <c r="E5" i="2" s="1"/>
  <c r="AD26" i="1"/>
  <c r="AR26" i="1"/>
  <c r="AK26" i="1"/>
  <c r="BL26" i="1"/>
  <c r="R26" i="1"/>
  <c r="D4" i="2" s="1"/>
  <c r="BS26" i="1"/>
  <c r="H11" i="2" s="1"/>
  <c r="T11" i="2" s="1"/>
  <c r="AM26" i="1"/>
  <c r="D7" i="2" s="1"/>
  <c r="AN26" i="1"/>
  <c r="E7" i="2" s="1"/>
  <c r="AT26" i="1"/>
  <c r="D8" i="2" s="1"/>
  <c r="BH26" i="1"/>
  <c r="D10" i="2" s="1"/>
  <c r="AX26" i="1"/>
  <c r="H8" i="2" s="1"/>
  <c r="J8" i="2" s="1"/>
  <c r="S26" i="1"/>
  <c r="E4" i="2" s="1"/>
  <c r="BP26" i="1"/>
  <c r="E11" i="2" s="1"/>
  <c r="Y26" i="1"/>
  <c r="D5" i="2" s="1"/>
  <c r="AU26" i="1"/>
  <c r="E8" i="2" s="1"/>
  <c r="BI26" i="1"/>
  <c r="E10" i="2" s="1"/>
  <c r="AY26" i="1"/>
  <c r="W26" i="1"/>
  <c r="BM26" i="1"/>
  <c r="AF26" i="1"/>
  <c r="D6" i="2" s="1"/>
  <c r="BF26" i="1"/>
  <c r="J5" i="2" l="1"/>
  <c r="W19" i="2"/>
  <c r="A18" i="1"/>
  <c r="B18" i="1" s="1"/>
  <c r="AZ3" i="1"/>
  <c r="AS2" i="1"/>
  <c r="BA3" i="1"/>
  <c r="AT2" i="1"/>
  <c r="BE3" i="1"/>
  <c r="AX2" i="1"/>
  <c r="BB3" i="1"/>
  <c r="AU2" i="1"/>
  <c r="BD3" i="1"/>
  <c r="AW2" i="1"/>
  <c r="BC3" i="1"/>
  <c r="AV2" i="1"/>
  <c r="J11" i="2"/>
  <c r="L11" i="2" s="1"/>
  <c r="T7" i="2"/>
  <c r="J6" i="2"/>
  <c r="K9" i="2"/>
  <c r="I9" i="2"/>
  <c r="T8" i="2"/>
  <c r="K4" i="2"/>
  <c r="I4" i="2"/>
  <c r="K8" i="2"/>
  <c r="L8" i="2" s="1"/>
  <c r="I8" i="2"/>
  <c r="K7" i="2"/>
  <c r="L7" i="2" s="1"/>
  <c r="I7" i="2"/>
  <c r="J4" i="2"/>
  <c r="K10" i="2"/>
  <c r="I10" i="2"/>
  <c r="K6" i="2"/>
  <c r="I6" i="2"/>
  <c r="K5" i="2"/>
  <c r="I5" i="2"/>
  <c r="H9" i="2"/>
  <c r="H10" i="2"/>
  <c r="D4" i="1"/>
  <c r="AC2" i="2" s="1"/>
  <c r="W20" i="2" l="1"/>
  <c r="A19" i="1"/>
  <c r="B19" i="1" s="1"/>
  <c r="BI3" i="1"/>
  <c r="BP3" i="1" s="1"/>
  <c r="BB2" i="1"/>
  <c r="BH3" i="1"/>
  <c r="BO3" i="1" s="1"/>
  <c r="BA2" i="1"/>
  <c r="L6" i="2"/>
  <c r="BJ3" i="1"/>
  <c r="BQ3" i="1" s="1"/>
  <c r="BC2" i="1"/>
  <c r="BK3" i="1"/>
  <c r="BR3" i="1" s="1"/>
  <c r="BD2" i="1"/>
  <c r="L4" i="2"/>
  <c r="BL3" i="1"/>
  <c r="BS3" i="1" s="1"/>
  <c r="BE2" i="1"/>
  <c r="BG3" i="1"/>
  <c r="BN3" i="1" s="1"/>
  <c r="AZ2" i="1"/>
  <c r="L5" i="2"/>
  <c r="J9" i="2"/>
  <c r="L9" i="2" s="1"/>
  <c r="T9" i="2"/>
  <c r="T10" i="2"/>
  <c r="J10" i="2"/>
  <c r="L10" i="2" s="1"/>
  <c r="W21" i="2" l="1"/>
  <c r="A20" i="1"/>
  <c r="B20" i="1" s="1"/>
  <c r="BG2" i="1"/>
  <c r="BL2" i="1"/>
  <c r="BK2" i="1"/>
  <c r="BJ2" i="1"/>
  <c r="BH2" i="1"/>
  <c r="BI2" i="1"/>
  <c r="M6" i="2"/>
  <c r="M4" i="2"/>
  <c r="M5" i="2"/>
  <c r="M10" i="2"/>
  <c r="M9" i="2"/>
  <c r="M11" i="2"/>
  <c r="M8" i="2"/>
  <c r="M7" i="2"/>
  <c r="W22" i="2" l="1"/>
  <c r="A21" i="1"/>
  <c r="B21" i="1" s="1"/>
  <c r="W23" i="2" l="1"/>
  <c r="A22" i="1"/>
  <c r="B22" i="1" s="1"/>
  <c r="W24" i="2" l="1"/>
  <c r="A23" i="1"/>
  <c r="B23" i="1" s="1"/>
  <c r="BN2" i="1"/>
  <c r="BQ2" i="1"/>
  <c r="BS2" i="1"/>
  <c r="BR2" i="1"/>
  <c r="BO2" i="1"/>
  <c r="BP2" i="1"/>
  <c r="A24" i="1" l="1"/>
  <c r="B24" i="1" s="1"/>
</calcChain>
</file>

<file path=xl/sharedStrings.xml><?xml version="1.0" encoding="utf-8"?>
<sst xmlns="http://schemas.openxmlformats.org/spreadsheetml/2006/main" count="176" uniqueCount="73">
  <si>
    <t>Game #</t>
  </si>
  <si>
    <t>Round</t>
  </si>
  <si>
    <t>Day</t>
  </si>
  <si>
    <t>Date</t>
  </si>
  <si>
    <t>Time</t>
  </si>
  <si>
    <t>Visitor</t>
  </si>
  <si>
    <t>Score</t>
  </si>
  <si>
    <t>Home</t>
  </si>
  <si>
    <t>Host</t>
  </si>
  <si>
    <t>Umpires</t>
  </si>
  <si>
    <t>Team</t>
  </si>
  <si>
    <t>W</t>
  </si>
  <si>
    <t>L</t>
  </si>
  <si>
    <t>T</t>
  </si>
  <si>
    <t>Points</t>
  </si>
  <si>
    <t>G</t>
  </si>
  <si>
    <t>H</t>
  </si>
  <si>
    <t>A</t>
  </si>
  <si>
    <t>vs</t>
  </si>
  <si>
    <t>STANDINGS</t>
  </si>
  <si>
    <t>Tie Breakers:</t>
  </si>
  <si>
    <t>1) Head-to-head</t>
  </si>
  <si>
    <t>2) Runs Allowed</t>
  </si>
  <si>
    <t>3) Coin Flip (D27)</t>
  </si>
  <si>
    <t>Chester Valley</t>
  </si>
  <si>
    <t>RA</t>
  </si>
  <si>
    <t>CV-Monument Park</t>
  </si>
  <si>
    <t>GV-King Road</t>
  </si>
  <si>
    <t>LP-Palmer Park</t>
  </si>
  <si>
    <t>Upper Providence</t>
  </si>
  <si>
    <t>B1</t>
  </si>
  <si>
    <t>B2</t>
  </si>
  <si>
    <t>B3</t>
  </si>
  <si>
    <t>BLUE</t>
  </si>
  <si>
    <t>BLUE CHAMPION</t>
  </si>
  <si>
    <t>R1</t>
  </si>
  <si>
    <t>R3</t>
  </si>
  <si>
    <t>RED</t>
  </si>
  <si>
    <t>RED CHAMPION</t>
  </si>
  <si>
    <t>R2</t>
  </si>
  <si>
    <t>Berwyn-Paoli</t>
  </si>
  <si>
    <t>Radnor/Wayne</t>
  </si>
  <si>
    <t>BP-Field of Dreams</t>
  </si>
  <si>
    <t>Local Umpires</t>
  </si>
  <si>
    <t>Lower Merion</t>
  </si>
  <si>
    <t>R/W-Encke Park</t>
  </si>
  <si>
    <t>UP-MacFarlan Park</t>
  </si>
  <si>
    <t>LM-Ashburn Field</t>
  </si>
  <si>
    <t>Bye</t>
  </si>
  <si>
    <t>GP</t>
  </si>
  <si>
    <t>TBD</t>
  </si>
  <si>
    <t>W1</t>
  </si>
  <si>
    <t>W2</t>
  </si>
  <si>
    <t>W3</t>
  </si>
  <si>
    <t>WHITE</t>
  </si>
  <si>
    <t>Record: 0-0</t>
  </si>
  <si>
    <t>WHITE CHAMPION</t>
  </si>
  <si>
    <t>BB-BENNETT</t>
  </si>
  <si>
    <r>
      <rPr>
        <b/>
        <sz val="26"/>
        <color theme="1"/>
        <rFont val="Calibri"/>
        <family val="2"/>
        <scheme val="minor"/>
      </rPr>
      <t>2025 Bennett (9-10) Baseball Tournament</t>
    </r>
    <r>
      <rPr>
        <b/>
        <sz val="28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Round-Robin</t>
    </r>
  </si>
  <si>
    <t>Great Valley Exton</t>
  </si>
  <si>
    <t>Lower Perk</t>
  </si>
  <si>
    <t>GV-King Rd (Schmidt Field)</t>
  </si>
  <si>
    <t>Notes</t>
  </si>
  <si>
    <t>Rain on 7/14, 
Rescheduled for 7/17</t>
  </si>
  <si>
    <t>Rain on 7/12, 
Rescheduled for 7/13</t>
  </si>
  <si>
    <t>N/A</t>
  </si>
  <si>
    <t>EX-Ship Park (field 2)</t>
  </si>
  <si>
    <t>D27 Asssigned Umpires</t>
  </si>
  <si>
    <t>Suspended on 7/9, bot 3rd w/2 outs (6-4), 
Continued on Fri (7/18)</t>
  </si>
  <si>
    <t>Rain on 7/14, 
Rescheduled for 7/17 (LP forfeit)</t>
  </si>
  <si>
    <t>BYE</t>
  </si>
  <si>
    <t>Record: 3-5</t>
  </si>
  <si>
    <t>Record: 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</si>
</sst>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"/>
    <numFmt numFmtId="165" formatCode="mm/dd/yyyy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165" fontId="0" fillId="8" borderId="1" xfId="0" applyNumberFormat="1" applyFill="1" applyBorder="1" applyAlignment="1">
      <alignment horizontal="center" vertical="center" wrapText="1"/>
    </xf>
    <xf numFmtId="18" fontId="0" fillId="8" borderId="1" xfId="0" applyNumberForma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164" fontId="0" fillId="10" borderId="1" xfId="0" applyNumberFormat="1" applyFill="1" applyBorder="1" applyAlignment="1">
      <alignment horizontal="center" vertical="center" wrapText="1"/>
    </xf>
    <xf numFmtId="165" fontId="0" fillId="10" borderId="1" xfId="0" applyNumberFormat="1" applyFill="1" applyBorder="1" applyAlignment="1">
      <alignment horizontal="center" vertical="center" wrapText="1"/>
    </xf>
    <xf numFmtId="18" fontId="0" fillId="1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8" fontId="0" fillId="2" borderId="1" xfId="0" applyNumberForma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77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012D-6AC3-4DC7-AD3A-9CDA3710611C}">
  <sheetPr>
    <pageSetUpPr fitToPage="1"/>
  </sheetPr>
  <dimension ref="A1:BU46"/>
  <sheetViews>
    <sheetView tabSelected="1" zoomScale="90" zoomScaleNormal="90" workbookViewId="0">
      <pane xSplit="8" ySplit="3" topLeftCell="I15" activePane="bottomRight" state="frozen"/>
      <selection pane="topRight" activeCell="I1" sqref="I1"/>
      <selection pane="bottomLeft" activeCell="A4" sqref="A4"/>
      <selection pane="bottomRight" activeCell="C1" sqref="C1:O2"/>
    </sheetView>
  </sheetViews>
  <sheetFormatPr defaultColWidth="9.1328125" defaultRowHeight="14.25" x14ac:dyDescent="0.45"/>
  <cols>
    <col min="1" max="1" width="4.3984375" style="1" bestFit="1" customWidth="1"/>
    <col min="2" max="2" width="14.3984375" style="1" bestFit="1" customWidth="1"/>
    <col min="3" max="3" width="8.73046875" style="1" customWidth="1"/>
    <col min="4" max="4" width="5.73046875" style="1" customWidth="1"/>
    <col min="5" max="5" width="12.73046875" style="1" customWidth="1"/>
    <col min="6" max="6" width="10.73046875" style="1" customWidth="1"/>
    <col min="7" max="7" width="1.73046875" style="1" customWidth="1"/>
    <col min="8" max="8" width="20" style="1" bestFit="1" customWidth="1"/>
    <col min="9" max="10" width="5.86328125" style="1" customWidth="1"/>
    <col min="11" max="11" width="20" style="1" bestFit="1" customWidth="1"/>
    <col min="12" max="12" width="5.86328125" style="1" customWidth="1"/>
    <col min="13" max="13" width="25.73046875" style="1" customWidth="1"/>
    <col min="14" max="14" width="34.73046875" style="1" hidden="1" customWidth="1"/>
    <col min="15" max="15" width="22.73046875" style="1" customWidth="1"/>
    <col min="16" max="16" width="3.59765625" style="1" hidden="1" customWidth="1"/>
    <col min="17" max="22" width="2.73046875" style="1" hidden="1" customWidth="1"/>
    <col min="23" max="23" width="3.73046875" style="1" hidden="1" customWidth="1"/>
    <col min="24" max="29" width="2.73046875" style="1" hidden="1" customWidth="1"/>
    <col min="30" max="30" width="3.73046875" style="1" hidden="1" customWidth="1"/>
    <col min="31" max="36" width="2.73046875" style="1" hidden="1" customWidth="1"/>
    <col min="37" max="37" width="3.73046875" style="1" hidden="1" customWidth="1"/>
    <col min="38" max="43" width="2.73046875" style="1" hidden="1" customWidth="1"/>
    <col min="44" max="44" width="3.73046875" style="1" hidden="1" customWidth="1"/>
    <col min="45" max="50" width="2.73046875" style="1" hidden="1" customWidth="1"/>
    <col min="51" max="51" width="3.73046875" style="1" hidden="1" customWidth="1"/>
    <col min="52" max="57" width="2.73046875" style="1" hidden="1" customWidth="1"/>
    <col min="58" max="58" width="3.73046875" style="1" hidden="1" customWidth="1"/>
    <col min="59" max="64" width="2.73046875" style="1" hidden="1" customWidth="1"/>
    <col min="65" max="65" width="3.73046875" style="1" hidden="1" customWidth="1"/>
    <col min="66" max="71" width="2.73046875" style="1" hidden="1" customWidth="1"/>
    <col min="72" max="72" width="3.73046875" style="1" hidden="1" customWidth="1"/>
    <col min="73" max="73" width="9.1328125" style="1" hidden="1" customWidth="1"/>
    <col min="74" max="16384" width="9.1328125" style="1"/>
  </cols>
  <sheetData>
    <row r="1" spans="1:73" s="6" customFormat="1" ht="30" customHeight="1" thickBot="1" x14ac:dyDescent="0.5">
      <c r="B1" s="45" t="s">
        <v>57</v>
      </c>
      <c r="C1" s="61" t="s">
        <v>58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  <c r="Q1" s="68" t="str">
        <f>+Standings!B4</f>
        <v>Berwyn-Paoli</v>
      </c>
      <c r="R1" s="68"/>
      <c r="S1" s="68"/>
      <c r="T1" s="68"/>
      <c r="U1" s="68"/>
      <c r="V1" s="68"/>
      <c r="W1" s="68"/>
      <c r="X1" s="67" t="str">
        <f>+Standings!B5</f>
        <v>Chester Valley</v>
      </c>
      <c r="Y1" s="67"/>
      <c r="Z1" s="67"/>
      <c r="AA1" s="67"/>
      <c r="AB1" s="67"/>
      <c r="AC1" s="67"/>
      <c r="AD1" s="67"/>
      <c r="AE1" s="59" t="str">
        <f>+Standings!B6</f>
        <v>Great Valley Exton</v>
      </c>
      <c r="AF1" s="59"/>
      <c r="AG1" s="59"/>
      <c r="AH1" s="59"/>
      <c r="AI1" s="59"/>
      <c r="AJ1" s="59"/>
      <c r="AK1" s="59"/>
      <c r="AL1" s="60" t="str">
        <f>+Standings!B7</f>
        <v>Lower Merion</v>
      </c>
      <c r="AM1" s="60"/>
      <c r="AN1" s="60"/>
      <c r="AO1" s="60"/>
      <c r="AP1" s="60"/>
      <c r="AQ1" s="60"/>
      <c r="AR1" s="60"/>
      <c r="AS1" s="68" t="str">
        <f>+Standings!B8</f>
        <v>Lower Perk</v>
      </c>
      <c r="AT1" s="68"/>
      <c r="AU1" s="68"/>
      <c r="AV1" s="68"/>
      <c r="AW1" s="68"/>
      <c r="AX1" s="68"/>
      <c r="AY1" s="68"/>
      <c r="AZ1" s="67" t="str">
        <f>+Standings!B9</f>
        <v>Radnor/Wayne</v>
      </c>
      <c r="BA1" s="67"/>
      <c r="BB1" s="67"/>
      <c r="BC1" s="67"/>
      <c r="BD1" s="67"/>
      <c r="BE1" s="67"/>
      <c r="BF1" s="67"/>
      <c r="BG1" s="59" t="str">
        <f>+Standings!B10</f>
        <v>Upper Providence</v>
      </c>
      <c r="BH1" s="59"/>
      <c r="BI1" s="59"/>
      <c r="BJ1" s="59"/>
      <c r="BK1" s="59"/>
      <c r="BL1" s="59"/>
      <c r="BM1" s="59"/>
      <c r="BN1" s="60" t="str">
        <f>+Standings!B11</f>
        <v>Bye</v>
      </c>
      <c r="BO1" s="60"/>
      <c r="BP1" s="60"/>
      <c r="BQ1" s="60"/>
      <c r="BR1" s="60"/>
      <c r="BS1" s="60"/>
      <c r="BT1" s="60"/>
    </row>
    <row r="2" spans="1:73" s="6" customFormat="1" ht="30" customHeight="1" thickBot="1" x14ac:dyDescent="0.5"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  <c r="Q2" s="8" t="str">
        <f>+Q3</f>
        <v>G</v>
      </c>
      <c r="R2" s="8" t="str">
        <f t="shared" ref="R2:BM2" si="0">+R3</f>
        <v>H</v>
      </c>
      <c r="S2" s="8" t="str">
        <f t="shared" si="0"/>
        <v>A</v>
      </c>
      <c r="T2" s="8" t="str">
        <f t="shared" si="0"/>
        <v>W</v>
      </c>
      <c r="U2" s="8" t="str">
        <f t="shared" si="0"/>
        <v>L</v>
      </c>
      <c r="V2" s="8" t="str">
        <f t="shared" si="0"/>
        <v>T</v>
      </c>
      <c r="W2" s="8" t="str">
        <f t="shared" si="0"/>
        <v>RA</v>
      </c>
      <c r="X2" s="7" t="str">
        <f t="shared" si="0"/>
        <v>G</v>
      </c>
      <c r="Y2" s="7" t="str">
        <f t="shared" si="0"/>
        <v>H</v>
      </c>
      <c r="Z2" s="7" t="str">
        <f t="shared" si="0"/>
        <v>A</v>
      </c>
      <c r="AA2" s="7" t="str">
        <f t="shared" si="0"/>
        <v>W</v>
      </c>
      <c r="AB2" s="7" t="str">
        <f t="shared" si="0"/>
        <v>L</v>
      </c>
      <c r="AC2" s="7" t="str">
        <f t="shared" si="0"/>
        <v>T</v>
      </c>
      <c r="AD2" s="7" t="str">
        <f t="shared" si="0"/>
        <v>RA</v>
      </c>
      <c r="AE2" s="9" t="str">
        <f t="shared" si="0"/>
        <v>G</v>
      </c>
      <c r="AF2" s="9" t="str">
        <f t="shared" si="0"/>
        <v>H</v>
      </c>
      <c r="AG2" s="9" t="str">
        <f t="shared" si="0"/>
        <v>A</v>
      </c>
      <c r="AH2" s="9" t="str">
        <f t="shared" si="0"/>
        <v>W</v>
      </c>
      <c r="AI2" s="9" t="str">
        <f t="shared" si="0"/>
        <v>L</v>
      </c>
      <c r="AJ2" s="9" t="str">
        <f t="shared" si="0"/>
        <v>T</v>
      </c>
      <c r="AK2" s="9" t="str">
        <f t="shared" si="0"/>
        <v>RA</v>
      </c>
      <c r="AL2" s="10" t="str">
        <f t="shared" si="0"/>
        <v>G</v>
      </c>
      <c r="AM2" s="10" t="str">
        <f t="shared" si="0"/>
        <v>H</v>
      </c>
      <c r="AN2" s="10" t="str">
        <f t="shared" si="0"/>
        <v>A</v>
      </c>
      <c r="AO2" s="10" t="str">
        <f t="shared" si="0"/>
        <v>W</v>
      </c>
      <c r="AP2" s="10" t="str">
        <f t="shared" si="0"/>
        <v>L</v>
      </c>
      <c r="AQ2" s="10" t="str">
        <f t="shared" si="0"/>
        <v>T</v>
      </c>
      <c r="AR2" s="10" t="str">
        <f t="shared" si="0"/>
        <v>RA</v>
      </c>
      <c r="AS2" s="8" t="str">
        <f t="shared" si="0"/>
        <v>G</v>
      </c>
      <c r="AT2" s="8" t="str">
        <f t="shared" si="0"/>
        <v>H</v>
      </c>
      <c r="AU2" s="8" t="str">
        <f t="shared" si="0"/>
        <v>A</v>
      </c>
      <c r="AV2" s="8" t="str">
        <f t="shared" si="0"/>
        <v>W</v>
      </c>
      <c r="AW2" s="8" t="str">
        <f t="shared" si="0"/>
        <v>L</v>
      </c>
      <c r="AX2" s="8" t="str">
        <f t="shared" si="0"/>
        <v>T</v>
      </c>
      <c r="AY2" s="8" t="str">
        <f t="shared" si="0"/>
        <v>RA</v>
      </c>
      <c r="AZ2" s="7" t="str">
        <f t="shared" si="0"/>
        <v>G</v>
      </c>
      <c r="BA2" s="7" t="str">
        <f t="shared" si="0"/>
        <v>H</v>
      </c>
      <c r="BB2" s="7" t="str">
        <f t="shared" si="0"/>
        <v>A</v>
      </c>
      <c r="BC2" s="7" t="str">
        <f t="shared" si="0"/>
        <v>W</v>
      </c>
      <c r="BD2" s="7" t="str">
        <f t="shared" si="0"/>
        <v>L</v>
      </c>
      <c r="BE2" s="7" t="str">
        <f t="shared" si="0"/>
        <v>T</v>
      </c>
      <c r="BF2" s="7" t="str">
        <f t="shared" si="0"/>
        <v>RA</v>
      </c>
      <c r="BG2" s="9" t="str">
        <f t="shared" si="0"/>
        <v>G</v>
      </c>
      <c r="BH2" s="9" t="str">
        <f t="shared" si="0"/>
        <v>H</v>
      </c>
      <c r="BI2" s="9" t="str">
        <f t="shared" si="0"/>
        <v>A</v>
      </c>
      <c r="BJ2" s="9" t="str">
        <f t="shared" si="0"/>
        <v>W</v>
      </c>
      <c r="BK2" s="9" t="str">
        <f t="shared" si="0"/>
        <v>L</v>
      </c>
      <c r="BL2" s="9" t="str">
        <f t="shared" si="0"/>
        <v>T</v>
      </c>
      <c r="BM2" s="9" t="str">
        <f t="shared" si="0"/>
        <v>RA</v>
      </c>
      <c r="BN2" s="10" t="str">
        <f t="shared" ref="BN2:BT2" si="1">+BN3</f>
        <v>G</v>
      </c>
      <c r="BO2" s="10" t="str">
        <f t="shared" si="1"/>
        <v>H</v>
      </c>
      <c r="BP2" s="10" t="str">
        <f t="shared" si="1"/>
        <v>A</v>
      </c>
      <c r="BQ2" s="10" t="str">
        <f t="shared" si="1"/>
        <v>W</v>
      </c>
      <c r="BR2" s="10" t="str">
        <f t="shared" si="1"/>
        <v>L</v>
      </c>
      <c r="BS2" s="10" t="str">
        <f t="shared" si="1"/>
        <v>T</v>
      </c>
      <c r="BT2" s="10" t="str">
        <f t="shared" si="1"/>
        <v>RA</v>
      </c>
    </row>
    <row r="3" spans="1:73" s="6" customFormat="1" x14ac:dyDescent="0.45">
      <c r="B3" s="2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/>
      <c r="H3" s="20" t="s">
        <v>5</v>
      </c>
      <c r="I3" s="20" t="s">
        <v>6</v>
      </c>
      <c r="J3" s="20"/>
      <c r="K3" s="20" t="s">
        <v>7</v>
      </c>
      <c r="L3" s="20" t="s">
        <v>6</v>
      </c>
      <c r="M3" s="20" t="s">
        <v>8</v>
      </c>
      <c r="N3" s="20" t="s">
        <v>62</v>
      </c>
      <c r="O3" s="20" t="s">
        <v>9</v>
      </c>
      <c r="P3" s="2"/>
      <c r="Q3" s="8" t="s">
        <v>15</v>
      </c>
      <c r="R3" s="8" t="s">
        <v>16</v>
      </c>
      <c r="S3" s="8" t="s">
        <v>17</v>
      </c>
      <c r="T3" s="8" t="s">
        <v>11</v>
      </c>
      <c r="U3" s="8" t="s">
        <v>12</v>
      </c>
      <c r="V3" s="8" t="s">
        <v>13</v>
      </c>
      <c r="W3" s="8" t="s">
        <v>25</v>
      </c>
      <c r="X3" s="7" t="str">
        <f t="shared" ref="X3:AC3" si="2">+Q3</f>
        <v>G</v>
      </c>
      <c r="Y3" s="7" t="str">
        <f t="shared" si="2"/>
        <v>H</v>
      </c>
      <c r="Z3" s="7" t="str">
        <f t="shared" si="2"/>
        <v>A</v>
      </c>
      <c r="AA3" s="7" t="str">
        <f t="shared" si="2"/>
        <v>W</v>
      </c>
      <c r="AB3" s="7" t="str">
        <f t="shared" si="2"/>
        <v>L</v>
      </c>
      <c r="AC3" s="7" t="str">
        <f t="shared" si="2"/>
        <v>T</v>
      </c>
      <c r="AD3" s="7" t="s">
        <v>25</v>
      </c>
      <c r="AE3" s="9" t="str">
        <f t="shared" ref="AE3:AJ3" si="3">+X3</f>
        <v>G</v>
      </c>
      <c r="AF3" s="9" t="str">
        <f t="shared" si="3"/>
        <v>H</v>
      </c>
      <c r="AG3" s="9" t="str">
        <f t="shared" si="3"/>
        <v>A</v>
      </c>
      <c r="AH3" s="9" t="str">
        <f t="shared" si="3"/>
        <v>W</v>
      </c>
      <c r="AI3" s="9" t="str">
        <f t="shared" si="3"/>
        <v>L</v>
      </c>
      <c r="AJ3" s="9" t="str">
        <f t="shared" si="3"/>
        <v>T</v>
      </c>
      <c r="AK3" s="9" t="s">
        <v>25</v>
      </c>
      <c r="AL3" s="10" t="str">
        <f t="shared" ref="AL3:AQ3" si="4">+AE3</f>
        <v>G</v>
      </c>
      <c r="AM3" s="10" t="str">
        <f t="shared" si="4"/>
        <v>H</v>
      </c>
      <c r="AN3" s="10" t="str">
        <f t="shared" si="4"/>
        <v>A</v>
      </c>
      <c r="AO3" s="10" t="str">
        <f t="shared" si="4"/>
        <v>W</v>
      </c>
      <c r="AP3" s="10" t="str">
        <f t="shared" si="4"/>
        <v>L</v>
      </c>
      <c r="AQ3" s="10" t="str">
        <f t="shared" si="4"/>
        <v>T</v>
      </c>
      <c r="AR3" s="10" t="s">
        <v>25</v>
      </c>
      <c r="AS3" s="8" t="str">
        <f t="shared" ref="AS3:AX3" si="5">+AL3</f>
        <v>G</v>
      </c>
      <c r="AT3" s="8" t="str">
        <f t="shared" si="5"/>
        <v>H</v>
      </c>
      <c r="AU3" s="8" t="str">
        <f t="shared" si="5"/>
        <v>A</v>
      </c>
      <c r="AV3" s="8" t="str">
        <f t="shared" si="5"/>
        <v>W</v>
      </c>
      <c r="AW3" s="8" t="str">
        <f t="shared" si="5"/>
        <v>L</v>
      </c>
      <c r="AX3" s="8" t="str">
        <f t="shared" si="5"/>
        <v>T</v>
      </c>
      <c r="AY3" s="8" t="s">
        <v>25</v>
      </c>
      <c r="AZ3" s="7" t="str">
        <f t="shared" ref="AZ3:BE3" si="6">+AS3</f>
        <v>G</v>
      </c>
      <c r="BA3" s="7" t="str">
        <f t="shared" si="6"/>
        <v>H</v>
      </c>
      <c r="BB3" s="7" t="str">
        <f t="shared" si="6"/>
        <v>A</v>
      </c>
      <c r="BC3" s="7" t="str">
        <f t="shared" si="6"/>
        <v>W</v>
      </c>
      <c r="BD3" s="7" t="str">
        <f t="shared" si="6"/>
        <v>L</v>
      </c>
      <c r="BE3" s="7" t="str">
        <f t="shared" si="6"/>
        <v>T</v>
      </c>
      <c r="BF3" s="7" t="s">
        <v>25</v>
      </c>
      <c r="BG3" s="9" t="str">
        <f t="shared" ref="BG3" si="7">+AZ3</f>
        <v>G</v>
      </c>
      <c r="BH3" s="9" t="str">
        <f t="shared" ref="BH3" si="8">+BA3</f>
        <v>H</v>
      </c>
      <c r="BI3" s="9" t="str">
        <f t="shared" ref="BI3" si="9">+BB3</f>
        <v>A</v>
      </c>
      <c r="BJ3" s="9" t="str">
        <f t="shared" ref="BJ3" si="10">+BC3</f>
        <v>W</v>
      </c>
      <c r="BK3" s="9" t="str">
        <f t="shared" ref="BK3" si="11">+BD3</f>
        <v>L</v>
      </c>
      <c r="BL3" s="9" t="str">
        <f t="shared" ref="BL3" si="12">+BE3</f>
        <v>T</v>
      </c>
      <c r="BM3" s="9" t="s">
        <v>25</v>
      </c>
      <c r="BN3" s="10" t="str">
        <f>+BG3</f>
        <v>G</v>
      </c>
      <c r="BO3" s="10" t="str">
        <f t="shared" ref="BO3:BT3" si="13">+BH3</f>
        <v>H</v>
      </c>
      <c r="BP3" s="10" t="str">
        <f t="shared" si="13"/>
        <v>A</v>
      </c>
      <c r="BQ3" s="10" t="str">
        <f t="shared" si="13"/>
        <v>W</v>
      </c>
      <c r="BR3" s="10" t="str">
        <f t="shared" si="13"/>
        <v>L</v>
      </c>
      <c r="BS3" s="10" t="str">
        <f t="shared" si="13"/>
        <v>T</v>
      </c>
      <c r="BT3" s="10" t="str">
        <f t="shared" si="13"/>
        <v>RA</v>
      </c>
    </row>
    <row r="4" spans="1:73" x14ac:dyDescent="0.45">
      <c r="A4" s="47">
        <f>+Standings!W2</f>
        <v>1</v>
      </c>
      <c r="B4" s="47" t="str">
        <f>_xlfn.CONCAT($B$1,"-0",A4)</f>
        <v>BB-BENNETT-01</v>
      </c>
      <c r="C4" s="47">
        <f>+Standings!V2</f>
        <v>1</v>
      </c>
      <c r="D4" s="48">
        <f t="shared" ref="D4:D9" si="14">+E4</f>
        <v>45844</v>
      </c>
      <c r="E4" s="49">
        <v>45844</v>
      </c>
      <c r="F4" s="50">
        <v>0.66666666666666663</v>
      </c>
      <c r="G4" s="50"/>
      <c r="H4" s="47" t="str">
        <f>+Standings!AA2</f>
        <v>Berwyn-Paoli</v>
      </c>
      <c r="I4" s="47">
        <v>6</v>
      </c>
      <c r="J4" s="47" t="s">
        <v>18</v>
      </c>
      <c r="K4" s="47" t="str">
        <f>+Standings!AB2</f>
        <v>Radnor/Wayne</v>
      </c>
      <c r="L4" s="47">
        <v>16</v>
      </c>
      <c r="M4" s="47" t="str">
        <f>VLOOKUP(K4,Standings!$Q$4:$R$11,2,FALSE)</f>
        <v>R/W-Encke Park</v>
      </c>
      <c r="N4" s="47"/>
      <c r="O4" s="47" t="s">
        <v>43</v>
      </c>
      <c r="P4" s="3"/>
      <c r="Q4" s="8">
        <f t="shared" ref="Q4:Q17" si="15">IF(OR($H4=Q$1,$K4=Q$1),1,0)</f>
        <v>1</v>
      </c>
      <c r="R4" s="8">
        <f t="shared" ref="R4:R17" si="16">IF(AND(Q4=1,$K4=Q$1),1,0)</f>
        <v>0</v>
      </c>
      <c r="S4" s="8">
        <f t="shared" ref="S4:S17" si="17">IF(AND(Q4=1,$H4=Q$1),1,0)</f>
        <v>1</v>
      </c>
      <c r="T4" s="8">
        <f t="shared" ref="T4:T17" si="18">IF(OR(AND($H4=Q$1,$I4&gt;$L4),AND($K4=Q$1,$I4&lt;$L4)),1,0)</f>
        <v>0</v>
      </c>
      <c r="U4" s="8">
        <f t="shared" ref="U4:U17" si="19">IF(OR(AND($H4=Q$1,$I4&lt;$L4),AND($K4=Q$1,$I4&gt;$L4)),1,0)</f>
        <v>1</v>
      </c>
      <c r="V4" s="8">
        <f t="shared" ref="V4:V17" si="20">IF(AND(Q4=1,$I4+$L4&gt;0),1-SUM(T4:U4),0)</f>
        <v>0</v>
      </c>
      <c r="W4" s="8">
        <f t="shared" ref="W4:W17" si="21">IF(Q4=1,IF($H4=Q$1,$L4,$I4),0)</f>
        <v>16</v>
      </c>
      <c r="X4" s="7">
        <f t="shared" ref="X4:X17" si="22">IF(OR($H4=X$1,$K4=X$1),1,0)</f>
        <v>0</v>
      </c>
      <c r="Y4" s="7">
        <f t="shared" ref="Y4:Y17" si="23">IF(AND(X4=1,$K4=X$1),1,0)</f>
        <v>0</v>
      </c>
      <c r="Z4" s="7">
        <f t="shared" ref="Z4:Z17" si="24">IF(AND(X4=1,$H4=X$1),1,0)</f>
        <v>0</v>
      </c>
      <c r="AA4" s="7">
        <f t="shared" ref="AA4:AA17" si="25">IF(OR(AND($H4=X$1,$I4&gt;$L4),AND($K4=X$1,$I4&lt;$L4)),1,0)</f>
        <v>0</v>
      </c>
      <c r="AB4" s="7">
        <f t="shared" ref="AB4:AB17" si="26">IF(OR(AND($H4=X$1,$I4&lt;$L4),AND($K4=X$1,$I4&gt;$L4)),1,0)</f>
        <v>0</v>
      </c>
      <c r="AC4" s="7">
        <f t="shared" ref="AC4:AC17" si="27">IF(AND(X4=1,$I4+$L4&gt;0),1-SUM(AA4:AB4),0)</f>
        <v>0</v>
      </c>
      <c r="AD4" s="7">
        <f t="shared" ref="AD4:AD17" si="28">IF(X4=1,IF($H4=X$1,$L4,$I4),0)</f>
        <v>0</v>
      </c>
      <c r="AE4" s="9">
        <f t="shared" ref="AE4:AE17" si="29">IF(OR($H4=AE$1,$K4=AE$1),1,0)</f>
        <v>0</v>
      </c>
      <c r="AF4" s="9">
        <f t="shared" ref="AF4:AF17" si="30">IF(AND(AE4=1,$K4=AE$1),1,0)</f>
        <v>0</v>
      </c>
      <c r="AG4" s="9">
        <f t="shared" ref="AG4:AG17" si="31">IF(AND(AE4=1,$H4=AE$1),1,0)</f>
        <v>0</v>
      </c>
      <c r="AH4" s="9">
        <f t="shared" ref="AH4:AH17" si="32">IF(OR(AND($H4=AE$1,$I4&gt;$L4),AND($K4=AE$1,$I4&lt;$L4)),1,0)</f>
        <v>0</v>
      </c>
      <c r="AI4" s="9">
        <f t="shared" ref="AI4:AI17" si="33">IF(OR(AND($H4=AE$1,$I4&lt;$L4),AND($K4=AE$1,$I4&gt;$L4)),1,0)</f>
        <v>0</v>
      </c>
      <c r="AJ4" s="9">
        <f t="shared" ref="AJ4:AJ17" si="34">IF(AND(AE4=1,$I4+$L4&gt;0),1-SUM(AH4:AI4),0)</f>
        <v>0</v>
      </c>
      <c r="AK4" s="9">
        <f t="shared" ref="AK4:AK17" si="35">IF(AE4=1,IF($H4=AE$1,$L4,$I4),0)</f>
        <v>0</v>
      </c>
      <c r="AL4" s="10">
        <f t="shared" ref="AL4:AL17" si="36">IF(OR($H4=AL$1,$K4=AL$1),1,0)</f>
        <v>0</v>
      </c>
      <c r="AM4" s="10">
        <f t="shared" ref="AM4:AM17" si="37">IF(AND(AL4=1,$K4=AL$1),1,0)</f>
        <v>0</v>
      </c>
      <c r="AN4" s="10">
        <f t="shared" ref="AN4:AN17" si="38">IF(AND(AL4=1,$H4=AL$1),1,0)</f>
        <v>0</v>
      </c>
      <c r="AO4" s="10">
        <f t="shared" ref="AO4:AO17" si="39">IF(OR(AND($H4=AL$1,$I4&gt;$L4),AND($K4=AL$1,$I4&lt;$L4)),1,0)</f>
        <v>0</v>
      </c>
      <c r="AP4" s="10">
        <f t="shared" ref="AP4:AP17" si="40">IF(OR(AND($H4=AL$1,$I4&lt;$L4),AND($K4=AL$1,$I4&gt;$L4)),1,0)</f>
        <v>0</v>
      </c>
      <c r="AQ4" s="10">
        <f t="shared" ref="AQ4:AQ17" si="41">IF(AND(AL4=1,$I4+$L4&gt;0),1-SUM(AO4:AP4),0)</f>
        <v>0</v>
      </c>
      <c r="AR4" s="10">
        <f t="shared" ref="AR4:AR17" si="42">IF(AL4=1,IF($H4=AL$1,$L4,$I4),0)</f>
        <v>0</v>
      </c>
      <c r="AS4" s="8">
        <f t="shared" ref="AS4:AS17" si="43">IF(OR($H4=AS$1,$K4=AS$1),1,0)</f>
        <v>0</v>
      </c>
      <c r="AT4" s="8">
        <f t="shared" ref="AT4:AT17" si="44">IF(AND(AS4=1,$K4=AS$1),1,0)</f>
        <v>0</v>
      </c>
      <c r="AU4" s="8">
        <f t="shared" ref="AU4:AU17" si="45">IF(AND(AS4=1,$H4=AS$1),1,0)</f>
        <v>0</v>
      </c>
      <c r="AV4" s="8">
        <f t="shared" ref="AV4:AV17" si="46">IF(OR(AND($H4=AS$1,$I4&gt;$L4),AND($K4=AS$1,$I4&lt;$L4)),1,0)</f>
        <v>0</v>
      </c>
      <c r="AW4" s="8">
        <f t="shared" ref="AW4:AW17" si="47">IF(OR(AND($H4=AS$1,$I4&lt;$L4),AND($K4=AS$1,$I4&gt;$L4)),1,0)</f>
        <v>0</v>
      </c>
      <c r="AX4" s="8">
        <f t="shared" ref="AX4:AX17" si="48">IF(AND(AS4=1,$I4+$L4&gt;0),1-SUM(AV4:AW4),0)</f>
        <v>0</v>
      </c>
      <c r="AY4" s="8">
        <f t="shared" ref="AY4:AY17" si="49">IF(AS4=1,IF($H4=AS$1,$L4,$I4),0)</f>
        <v>0</v>
      </c>
      <c r="AZ4" s="7">
        <f t="shared" ref="AZ4:AZ17" si="50">IF(OR($H4=AZ$1,$K4=AZ$1),1,0)</f>
        <v>1</v>
      </c>
      <c r="BA4" s="7">
        <f t="shared" ref="BA4:BA17" si="51">IF(AND(AZ4=1,$K4=AZ$1),1,0)</f>
        <v>1</v>
      </c>
      <c r="BB4" s="7">
        <f t="shared" ref="BB4:BB17" si="52">IF(AND(AZ4=1,$H4=AZ$1),1,0)</f>
        <v>0</v>
      </c>
      <c r="BC4" s="7">
        <f t="shared" ref="BC4:BC17" si="53">IF(OR(AND($H4=AZ$1,$I4&gt;$L4),AND($K4=AZ$1,$I4&lt;$L4)),1,0)</f>
        <v>1</v>
      </c>
      <c r="BD4" s="7">
        <f t="shared" ref="BD4:BD17" si="54">IF(OR(AND($H4=AZ$1,$I4&lt;$L4),AND($K4=AZ$1,$I4&gt;$L4)),1,0)</f>
        <v>0</v>
      </c>
      <c r="BE4" s="7">
        <f t="shared" ref="BE4:BE17" si="55">IF(AND(AZ4=1,$I4+$L4&gt;0),1-SUM(BC4:BD4),0)</f>
        <v>0</v>
      </c>
      <c r="BF4" s="7">
        <f t="shared" ref="BF4:BF17" si="56">IF(AZ4=1,IF($H4=AZ$1,$L4,$I4),0)</f>
        <v>6</v>
      </c>
      <c r="BG4" s="9">
        <f t="shared" ref="BG4:BG17" si="57">IF(OR($H4=BG$1,$K4=BG$1),1,0)</f>
        <v>0</v>
      </c>
      <c r="BH4" s="9">
        <f t="shared" ref="BH4:BH17" si="58">IF(AND(BG4=1,$K4=BG$1),1,0)</f>
        <v>0</v>
      </c>
      <c r="BI4" s="9">
        <f t="shared" ref="BI4:BI17" si="59">IF(AND(BG4=1,$H4=BG$1),1,0)</f>
        <v>0</v>
      </c>
      <c r="BJ4" s="9">
        <f t="shared" ref="BJ4:BJ17" si="60">IF(OR(AND($H4=BG$1,$I4&gt;$L4),AND($K4=BG$1,$I4&lt;$L4)),1,0)</f>
        <v>0</v>
      </c>
      <c r="BK4" s="9">
        <f t="shared" ref="BK4:BK17" si="61">IF(OR(AND($H4=BG$1,$I4&lt;$L4),AND($K4=BG$1,$I4&gt;$L4)),1,0)</f>
        <v>0</v>
      </c>
      <c r="BL4" s="9">
        <f t="shared" ref="BL4:BL17" si="62">IF(AND(BG4=1,$I4+$L4&gt;0),1-SUM(BJ4:BK4),0)</f>
        <v>0</v>
      </c>
      <c r="BM4" s="9">
        <f t="shared" ref="BM4:BM17" si="63">IF(BG4=1,IF($H4=BG$1,$L4,$I4),0)</f>
        <v>0</v>
      </c>
      <c r="BN4" s="10">
        <f t="shared" ref="BN4:BN17" si="64">IF(OR($H4=BN$1,$K4=BN$1),1,0)</f>
        <v>0</v>
      </c>
      <c r="BO4" s="10">
        <f t="shared" ref="BO4:BO17" si="65">IF(AND(BN4=1,$K4=BN$1),1,0)</f>
        <v>0</v>
      </c>
      <c r="BP4" s="10">
        <f t="shared" ref="BP4:BP17" si="66">IF(AND(BN4=1,$H4=BN$1),1,0)</f>
        <v>0</v>
      </c>
      <c r="BQ4" s="10">
        <f t="shared" ref="BQ4:BQ17" si="67">IF(OR(AND($H4=BN$1,$I4&gt;$L4),AND($K4=BN$1,$I4&lt;$L4)),1,0)</f>
        <v>0</v>
      </c>
      <c r="BR4" s="10">
        <f t="shared" ref="BR4:BR17" si="68">IF(OR(AND($H4=BN$1,$I4&lt;$L4),AND($K4=BN$1,$I4&gt;$L4)),1,0)</f>
        <v>0</v>
      </c>
      <c r="BS4" s="10">
        <f t="shared" ref="BS4:BS17" si="69">IF(AND(BN4=1,$I4+$L4&gt;0),1-SUM(BQ4:BR4),0)</f>
        <v>0</v>
      </c>
      <c r="BT4" s="10">
        <f t="shared" ref="BT4:BT17" si="70">IF(BN4=1,IF($H4=BN$1,$L4,$I4),0)</f>
        <v>0</v>
      </c>
      <c r="BU4" s="1">
        <f>+Q4+X4+AE4+AL4+AS4+AZ4+BG4+BN4</f>
        <v>2</v>
      </c>
    </row>
    <row r="5" spans="1:73" x14ac:dyDescent="0.45">
      <c r="A5" s="47">
        <f>+Standings!W3</f>
        <v>2</v>
      </c>
      <c r="B5" s="47" t="str">
        <f t="shared" ref="B5:B12" si="71">_xlfn.CONCAT($B$1,"-0",A5)</f>
        <v>BB-BENNETT-02</v>
      </c>
      <c r="C5" s="47">
        <f>+Standings!V3</f>
        <v>1</v>
      </c>
      <c r="D5" s="48">
        <f t="shared" si="14"/>
        <v>45844</v>
      </c>
      <c r="E5" s="49">
        <v>45844</v>
      </c>
      <c r="F5" s="50">
        <v>0.5</v>
      </c>
      <c r="G5" s="50"/>
      <c r="H5" s="47" t="str">
        <f>+Standings!AA3</f>
        <v>Chester Valley</v>
      </c>
      <c r="I5" s="47">
        <v>20</v>
      </c>
      <c r="J5" s="47" t="s">
        <v>18</v>
      </c>
      <c r="K5" s="47" t="str">
        <f>+Standings!AB3</f>
        <v>Lower Perk</v>
      </c>
      <c r="L5" s="47">
        <v>9</v>
      </c>
      <c r="M5" s="47" t="str">
        <f>VLOOKUP(K5,Standings!$Q$4:$R$11,2,FALSE)</f>
        <v>LP-Palmer Park</v>
      </c>
      <c r="N5" s="47"/>
      <c r="O5" s="47" t="s">
        <v>43</v>
      </c>
      <c r="P5" s="3"/>
      <c r="Q5" s="8">
        <f t="shared" si="15"/>
        <v>0</v>
      </c>
      <c r="R5" s="8">
        <f t="shared" si="16"/>
        <v>0</v>
      </c>
      <c r="S5" s="8">
        <f t="shared" si="17"/>
        <v>0</v>
      </c>
      <c r="T5" s="8">
        <f t="shared" si="18"/>
        <v>0</v>
      </c>
      <c r="U5" s="8">
        <f t="shared" si="19"/>
        <v>0</v>
      </c>
      <c r="V5" s="8">
        <f t="shared" si="20"/>
        <v>0</v>
      </c>
      <c r="W5" s="8">
        <f t="shared" si="21"/>
        <v>0</v>
      </c>
      <c r="X5" s="7">
        <f t="shared" si="22"/>
        <v>1</v>
      </c>
      <c r="Y5" s="7">
        <f t="shared" si="23"/>
        <v>0</v>
      </c>
      <c r="Z5" s="7">
        <f t="shared" si="24"/>
        <v>1</v>
      </c>
      <c r="AA5" s="7">
        <f t="shared" si="25"/>
        <v>1</v>
      </c>
      <c r="AB5" s="7">
        <f t="shared" si="26"/>
        <v>0</v>
      </c>
      <c r="AC5" s="7">
        <f t="shared" si="27"/>
        <v>0</v>
      </c>
      <c r="AD5" s="7">
        <f t="shared" si="28"/>
        <v>9</v>
      </c>
      <c r="AE5" s="9">
        <f t="shared" si="29"/>
        <v>0</v>
      </c>
      <c r="AF5" s="9">
        <f t="shared" si="30"/>
        <v>0</v>
      </c>
      <c r="AG5" s="9">
        <f t="shared" si="31"/>
        <v>0</v>
      </c>
      <c r="AH5" s="9">
        <f t="shared" si="32"/>
        <v>0</v>
      </c>
      <c r="AI5" s="9">
        <f t="shared" si="33"/>
        <v>0</v>
      </c>
      <c r="AJ5" s="9">
        <f t="shared" si="34"/>
        <v>0</v>
      </c>
      <c r="AK5" s="9">
        <f t="shared" si="35"/>
        <v>0</v>
      </c>
      <c r="AL5" s="10">
        <f t="shared" si="36"/>
        <v>0</v>
      </c>
      <c r="AM5" s="10">
        <f t="shared" si="37"/>
        <v>0</v>
      </c>
      <c r="AN5" s="10">
        <f t="shared" si="38"/>
        <v>0</v>
      </c>
      <c r="AO5" s="10">
        <f t="shared" si="39"/>
        <v>0</v>
      </c>
      <c r="AP5" s="10">
        <f t="shared" si="40"/>
        <v>0</v>
      </c>
      <c r="AQ5" s="10">
        <f t="shared" si="41"/>
        <v>0</v>
      </c>
      <c r="AR5" s="10">
        <f t="shared" si="42"/>
        <v>0</v>
      </c>
      <c r="AS5" s="8">
        <f t="shared" si="43"/>
        <v>1</v>
      </c>
      <c r="AT5" s="8">
        <f t="shared" si="44"/>
        <v>1</v>
      </c>
      <c r="AU5" s="8">
        <f t="shared" si="45"/>
        <v>0</v>
      </c>
      <c r="AV5" s="8">
        <f t="shared" si="46"/>
        <v>0</v>
      </c>
      <c r="AW5" s="8">
        <f t="shared" si="47"/>
        <v>1</v>
      </c>
      <c r="AX5" s="8">
        <f t="shared" si="48"/>
        <v>0</v>
      </c>
      <c r="AY5" s="8">
        <f t="shared" si="49"/>
        <v>20</v>
      </c>
      <c r="AZ5" s="7">
        <f t="shared" si="50"/>
        <v>0</v>
      </c>
      <c r="BA5" s="7">
        <f t="shared" si="51"/>
        <v>0</v>
      </c>
      <c r="BB5" s="7">
        <f t="shared" si="52"/>
        <v>0</v>
      </c>
      <c r="BC5" s="7">
        <f t="shared" si="53"/>
        <v>0</v>
      </c>
      <c r="BD5" s="7">
        <f t="shared" si="54"/>
        <v>0</v>
      </c>
      <c r="BE5" s="7">
        <f t="shared" si="55"/>
        <v>0</v>
      </c>
      <c r="BF5" s="7">
        <f t="shared" si="56"/>
        <v>0</v>
      </c>
      <c r="BG5" s="9">
        <f t="shared" si="57"/>
        <v>0</v>
      </c>
      <c r="BH5" s="9">
        <f t="shared" si="58"/>
        <v>0</v>
      </c>
      <c r="BI5" s="9">
        <f t="shared" si="59"/>
        <v>0</v>
      </c>
      <c r="BJ5" s="9">
        <f t="shared" si="60"/>
        <v>0</v>
      </c>
      <c r="BK5" s="9">
        <f t="shared" si="61"/>
        <v>0</v>
      </c>
      <c r="BL5" s="9">
        <f t="shared" si="62"/>
        <v>0</v>
      </c>
      <c r="BM5" s="9">
        <f t="shared" si="63"/>
        <v>0</v>
      </c>
      <c r="BN5" s="10">
        <f t="shared" si="64"/>
        <v>0</v>
      </c>
      <c r="BO5" s="10">
        <f t="shared" si="65"/>
        <v>0</v>
      </c>
      <c r="BP5" s="10">
        <f t="shared" si="66"/>
        <v>0</v>
      </c>
      <c r="BQ5" s="10">
        <f t="shared" si="67"/>
        <v>0</v>
      </c>
      <c r="BR5" s="10">
        <f t="shared" si="68"/>
        <v>0</v>
      </c>
      <c r="BS5" s="10">
        <f t="shared" si="69"/>
        <v>0</v>
      </c>
      <c r="BT5" s="10">
        <f t="shared" si="70"/>
        <v>0</v>
      </c>
      <c r="BU5" s="1">
        <f t="shared" ref="BU5:BU24" si="72">+Q5+X5+AE5+AL5+AS5+AZ5+BG5+BN5</f>
        <v>2</v>
      </c>
    </row>
    <row r="6" spans="1:73" x14ac:dyDescent="0.45">
      <c r="A6" s="47">
        <f>+Standings!W4</f>
        <v>3</v>
      </c>
      <c r="B6" s="47" t="str">
        <f t="shared" si="71"/>
        <v>BB-BENNETT-03</v>
      </c>
      <c r="C6" s="47">
        <f>+Standings!V4</f>
        <v>1</v>
      </c>
      <c r="D6" s="48">
        <f t="shared" si="14"/>
        <v>45844</v>
      </c>
      <c r="E6" s="49">
        <v>45844</v>
      </c>
      <c r="F6" s="50">
        <v>0.66666666666666663</v>
      </c>
      <c r="G6" s="50"/>
      <c r="H6" s="47" t="str">
        <f>+Standings!AA4</f>
        <v>Great Valley Exton</v>
      </c>
      <c r="I6" s="47">
        <v>3</v>
      </c>
      <c r="J6" s="47" t="s">
        <v>18</v>
      </c>
      <c r="K6" s="47" t="str">
        <f>+Standings!AB4</f>
        <v>Lower Merion</v>
      </c>
      <c r="L6" s="47">
        <v>13</v>
      </c>
      <c r="M6" s="47" t="str">
        <f>VLOOKUP(K6,Standings!$Q$4:$R$11,2,FALSE)</f>
        <v>LM-Ashburn Field</v>
      </c>
      <c r="N6" s="47"/>
      <c r="O6" s="47" t="s">
        <v>43</v>
      </c>
      <c r="P6" s="3"/>
      <c r="Q6" s="8">
        <f t="shared" si="15"/>
        <v>0</v>
      </c>
      <c r="R6" s="8">
        <f t="shared" si="16"/>
        <v>0</v>
      </c>
      <c r="S6" s="8">
        <f t="shared" si="17"/>
        <v>0</v>
      </c>
      <c r="T6" s="8">
        <f t="shared" si="18"/>
        <v>0</v>
      </c>
      <c r="U6" s="8">
        <f t="shared" si="19"/>
        <v>0</v>
      </c>
      <c r="V6" s="8">
        <f t="shared" si="20"/>
        <v>0</v>
      </c>
      <c r="W6" s="8">
        <f t="shared" si="21"/>
        <v>0</v>
      </c>
      <c r="X6" s="7">
        <f t="shared" si="22"/>
        <v>0</v>
      </c>
      <c r="Y6" s="7">
        <f t="shared" si="23"/>
        <v>0</v>
      </c>
      <c r="Z6" s="7">
        <f t="shared" si="24"/>
        <v>0</v>
      </c>
      <c r="AA6" s="7">
        <f t="shared" si="25"/>
        <v>0</v>
      </c>
      <c r="AB6" s="7">
        <f t="shared" si="26"/>
        <v>0</v>
      </c>
      <c r="AC6" s="7">
        <f t="shared" si="27"/>
        <v>0</v>
      </c>
      <c r="AD6" s="7">
        <f t="shared" si="28"/>
        <v>0</v>
      </c>
      <c r="AE6" s="9">
        <f t="shared" si="29"/>
        <v>1</v>
      </c>
      <c r="AF6" s="9">
        <f t="shared" si="30"/>
        <v>0</v>
      </c>
      <c r="AG6" s="9">
        <f t="shared" si="31"/>
        <v>1</v>
      </c>
      <c r="AH6" s="9">
        <f t="shared" si="32"/>
        <v>0</v>
      </c>
      <c r="AI6" s="9">
        <f t="shared" si="33"/>
        <v>1</v>
      </c>
      <c r="AJ6" s="9">
        <f t="shared" si="34"/>
        <v>0</v>
      </c>
      <c r="AK6" s="9">
        <f t="shared" si="35"/>
        <v>13</v>
      </c>
      <c r="AL6" s="10">
        <f t="shared" si="36"/>
        <v>1</v>
      </c>
      <c r="AM6" s="10">
        <f t="shared" si="37"/>
        <v>1</v>
      </c>
      <c r="AN6" s="10">
        <f t="shared" si="38"/>
        <v>0</v>
      </c>
      <c r="AO6" s="10">
        <f t="shared" si="39"/>
        <v>1</v>
      </c>
      <c r="AP6" s="10">
        <f t="shared" si="40"/>
        <v>0</v>
      </c>
      <c r="AQ6" s="10">
        <f t="shared" si="41"/>
        <v>0</v>
      </c>
      <c r="AR6" s="10">
        <f t="shared" si="42"/>
        <v>3</v>
      </c>
      <c r="AS6" s="8">
        <f t="shared" si="43"/>
        <v>0</v>
      </c>
      <c r="AT6" s="8">
        <f t="shared" si="44"/>
        <v>0</v>
      </c>
      <c r="AU6" s="8">
        <f t="shared" si="45"/>
        <v>0</v>
      </c>
      <c r="AV6" s="8">
        <f t="shared" si="46"/>
        <v>0</v>
      </c>
      <c r="AW6" s="8">
        <f t="shared" si="47"/>
        <v>0</v>
      </c>
      <c r="AX6" s="8">
        <f t="shared" si="48"/>
        <v>0</v>
      </c>
      <c r="AY6" s="8">
        <f t="shared" si="49"/>
        <v>0</v>
      </c>
      <c r="AZ6" s="7">
        <f t="shared" si="50"/>
        <v>0</v>
      </c>
      <c r="BA6" s="7">
        <f t="shared" si="51"/>
        <v>0</v>
      </c>
      <c r="BB6" s="7">
        <f t="shared" si="52"/>
        <v>0</v>
      </c>
      <c r="BC6" s="7">
        <f t="shared" si="53"/>
        <v>0</v>
      </c>
      <c r="BD6" s="7">
        <f t="shared" si="54"/>
        <v>0</v>
      </c>
      <c r="BE6" s="7">
        <f t="shared" si="55"/>
        <v>0</v>
      </c>
      <c r="BF6" s="7">
        <f t="shared" si="56"/>
        <v>0</v>
      </c>
      <c r="BG6" s="9">
        <f t="shared" si="57"/>
        <v>0</v>
      </c>
      <c r="BH6" s="9">
        <f t="shared" si="58"/>
        <v>0</v>
      </c>
      <c r="BI6" s="9">
        <f t="shared" si="59"/>
        <v>0</v>
      </c>
      <c r="BJ6" s="9">
        <f t="shared" si="60"/>
        <v>0</v>
      </c>
      <c r="BK6" s="9">
        <f t="shared" si="61"/>
        <v>0</v>
      </c>
      <c r="BL6" s="9">
        <f t="shared" si="62"/>
        <v>0</v>
      </c>
      <c r="BM6" s="9">
        <f t="shared" si="63"/>
        <v>0</v>
      </c>
      <c r="BN6" s="10">
        <f t="shared" si="64"/>
        <v>0</v>
      </c>
      <c r="BO6" s="10">
        <f t="shared" si="65"/>
        <v>0</v>
      </c>
      <c r="BP6" s="10">
        <f t="shared" si="66"/>
        <v>0</v>
      </c>
      <c r="BQ6" s="10">
        <f t="shared" si="67"/>
        <v>0</v>
      </c>
      <c r="BR6" s="10">
        <f t="shared" si="68"/>
        <v>0</v>
      </c>
      <c r="BS6" s="10">
        <f t="shared" si="69"/>
        <v>0</v>
      </c>
      <c r="BT6" s="10">
        <f t="shared" si="70"/>
        <v>0</v>
      </c>
      <c r="BU6" s="1">
        <f t="shared" si="72"/>
        <v>2</v>
      </c>
    </row>
    <row r="7" spans="1:73" x14ac:dyDescent="0.45">
      <c r="A7" s="47">
        <f>+Standings!W5</f>
        <v>4</v>
      </c>
      <c r="B7" s="47" t="str">
        <f t="shared" si="71"/>
        <v>BB-BENNETT-04</v>
      </c>
      <c r="C7" s="47">
        <f>+Standings!V5</f>
        <v>1</v>
      </c>
      <c r="D7" s="48">
        <f t="shared" si="14"/>
        <v>45845</v>
      </c>
      <c r="E7" s="49">
        <v>45845</v>
      </c>
      <c r="F7" s="50">
        <v>0.75</v>
      </c>
      <c r="G7" s="50"/>
      <c r="H7" s="47" t="s">
        <v>40</v>
      </c>
      <c r="I7" s="47">
        <v>0</v>
      </c>
      <c r="J7" s="47" t="s">
        <v>18</v>
      </c>
      <c r="K7" s="47" t="str">
        <f>+Standings!AB5</f>
        <v>Lower Merion</v>
      </c>
      <c r="L7" s="47">
        <v>10</v>
      </c>
      <c r="M7" s="47" t="str">
        <f>VLOOKUP(K7,Standings!$Q$4:$R$11,2,FALSE)</f>
        <v>LM-Ashburn Field</v>
      </c>
      <c r="N7" s="47"/>
      <c r="O7" s="47" t="s">
        <v>43</v>
      </c>
      <c r="P7" s="3"/>
      <c r="Q7" s="8">
        <f t="shared" si="15"/>
        <v>1</v>
      </c>
      <c r="R7" s="8">
        <f t="shared" si="16"/>
        <v>0</v>
      </c>
      <c r="S7" s="8">
        <f t="shared" si="17"/>
        <v>1</v>
      </c>
      <c r="T7" s="8">
        <f t="shared" si="18"/>
        <v>0</v>
      </c>
      <c r="U7" s="8">
        <f t="shared" si="19"/>
        <v>1</v>
      </c>
      <c r="V7" s="8">
        <f t="shared" si="20"/>
        <v>0</v>
      </c>
      <c r="W7" s="8">
        <f t="shared" si="21"/>
        <v>10</v>
      </c>
      <c r="X7" s="7">
        <f t="shared" si="22"/>
        <v>0</v>
      </c>
      <c r="Y7" s="7">
        <f t="shared" si="23"/>
        <v>0</v>
      </c>
      <c r="Z7" s="7">
        <f t="shared" si="24"/>
        <v>0</v>
      </c>
      <c r="AA7" s="7">
        <f t="shared" si="25"/>
        <v>0</v>
      </c>
      <c r="AB7" s="7">
        <f t="shared" si="26"/>
        <v>0</v>
      </c>
      <c r="AC7" s="7">
        <f t="shared" si="27"/>
        <v>0</v>
      </c>
      <c r="AD7" s="7">
        <f t="shared" si="28"/>
        <v>0</v>
      </c>
      <c r="AE7" s="9">
        <f t="shared" si="29"/>
        <v>0</v>
      </c>
      <c r="AF7" s="9">
        <f t="shared" si="30"/>
        <v>0</v>
      </c>
      <c r="AG7" s="9">
        <f t="shared" si="31"/>
        <v>0</v>
      </c>
      <c r="AH7" s="9">
        <f t="shared" si="32"/>
        <v>0</v>
      </c>
      <c r="AI7" s="9">
        <f t="shared" si="33"/>
        <v>0</v>
      </c>
      <c r="AJ7" s="9">
        <f t="shared" si="34"/>
        <v>0</v>
      </c>
      <c r="AK7" s="9">
        <f t="shared" si="35"/>
        <v>0</v>
      </c>
      <c r="AL7" s="10">
        <f t="shared" si="36"/>
        <v>1</v>
      </c>
      <c r="AM7" s="10">
        <f t="shared" si="37"/>
        <v>1</v>
      </c>
      <c r="AN7" s="10">
        <f t="shared" si="38"/>
        <v>0</v>
      </c>
      <c r="AO7" s="10">
        <f t="shared" si="39"/>
        <v>1</v>
      </c>
      <c r="AP7" s="10">
        <f t="shared" si="40"/>
        <v>0</v>
      </c>
      <c r="AQ7" s="10">
        <f t="shared" si="41"/>
        <v>0</v>
      </c>
      <c r="AR7" s="10">
        <f t="shared" si="42"/>
        <v>0</v>
      </c>
      <c r="AS7" s="8">
        <f t="shared" si="43"/>
        <v>0</v>
      </c>
      <c r="AT7" s="8">
        <f t="shared" si="44"/>
        <v>0</v>
      </c>
      <c r="AU7" s="8">
        <f t="shared" si="45"/>
        <v>0</v>
      </c>
      <c r="AV7" s="8">
        <f t="shared" si="46"/>
        <v>0</v>
      </c>
      <c r="AW7" s="8">
        <f t="shared" si="47"/>
        <v>0</v>
      </c>
      <c r="AX7" s="8">
        <f t="shared" si="48"/>
        <v>0</v>
      </c>
      <c r="AY7" s="8">
        <f t="shared" si="49"/>
        <v>0</v>
      </c>
      <c r="AZ7" s="7">
        <f t="shared" si="50"/>
        <v>0</v>
      </c>
      <c r="BA7" s="7">
        <f t="shared" si="51"/>
        <v>0</v>
      </c>
      <c r="BB7" s="7">
        <f t="shared" si="52"/>
        <v>0</v>
      </c>
      <c r="BC7" s="7">
        <f t="shared" si="53"/>
        <v>0</v>
      </c>
      <c r="BD7" s="7">
        <f t="shared" si="54"/>
        <v>0</v>
      </c>
      <c r="BE7" s="7">
        <f t="shared" si="55"/>
        <v>0</v>
      </c>
      <c r="BF7" s="7">
        <f t="shared" si="56"/>
        <v>0</v>
      </c>
      <c r="BG7" s="9">
        <f t="shared" si="57"/>
        <v>0</v>
      </c>
      <c r="BH7" s="9">
        <f t="shared" si="58"/>
        <v>0</v>
      </c>
      <c r="BI7" s="9">
        <f t="shared" si="59"/>
        <v>0</v>
      </c>
      <c r="BJ7" s="9">
        <f t="shared" si="60"/>
        <v>0</v>
      </c>
      <c r="BK7" s="9">
        <f t="shared" si="61"/>
        <v>0</v>
      </c>
      <c r="BL7" s="9">
        <f t="shared" si="62"/>
        <v>0</v>
      </c>
      <c r="BM7" s="9">
        <f t="shared" si="63"/>
        <v>0</v>
      </c>
      <c r="BN7" s="10">
        <f t="shared" si="64"/>
        <v>0</v>
      </c>
      <c r="BO7" s="10">
        <f t="shared" si="65"/>
        <v>0</v>
      </c>
      <c r="BP7" s="10">
        <f t="shared" si="66"/>
        <v>0</v>
      </c>
      <c r="BQ7" s="10">
        <f t="shared" si="67"/>
        <v>0</v>
      </c>
      <c r="BR7" s="10">
        <f t="shared" si="68"/>
        <v>0</v>
      </c>
      <c r="BS7" s="10">
        <f t="shared" si="69"/>
        <v>0</v>
      </c>
      <c r="BT7" s="10">
        <f t="shared" si="70"/>
        <v>0</v>
      </c>
      <c r="BU7" s="1">
        <f t="shared" si="72"/>
        <v>2</v>
      </c>
    </row>
    <row r="8" spans="1:73" ht="23.25" x14ac:dyDescent="0.45">
      <c r="A8" s="47">
        <f>+Standings!W6</f>
        <v>5</v>
      </c>
      <c r="B8" s="47" t="str">
        <f t="shared" si="71"/>
        <v>BB-BENNETT-05</v>
      </c>
      <c r="C8" s="47">
        <f>+Standings!V6</f>
        <v>2</v>
      </c>
      <c r="D8" s="48">
        <f t="shared" si="14"/>
        <v>45856</v>
      </c>
      <c r="E8" s="49">
        <v>45856</v>
      </c>
      <c r="F8" s="50">
        <v>0.75</v>
      </c>
      <c r="G8" s="50"/>
      <c r="H8" s="47" t="str">
        <f>+Standings!AA6</f>
        <v>Lower Perk</v>
      </c>
      <c r="I8" s="47">
        <v>6</v>
      </c>
      <c r="J8" s="47" t="s">
        <v>18</v>
      </c>
      <c r="K8" s="47" t="str">
        <f>+Standings!AB6</f>
        <v>Great Valley Exton</v>
      </c>
      <c r="L8" s="47">
        <v>4</v>
      </c>
      <c r="M8" s="47" t="s">
        <v>61</v>
      </c>
      <c r="N8" s="46" t="s">
        <v>68</v>
      </c>
      <c r="O8" s="47" t="s">
        <v>43</v>
      </c>
      <c r="P8" s="11"/>
      <c r="Q8" s="8">
        <f t="shared" si="15"/>
        <v>0</v>
      </c>
      <c r="R8" s="8">
        <f t="shared" si="16"/>
        <v>0</v>
      </c>
      <c r="S8" s="8">
        <f t="shared" si="17"/>
        <v>0</v>
      </c>
      <c r="T8" s="8">
        <f t="shared" si="18"/>
        <v>0</v>
      </c>
      <c r="U8" s="8">
        <f t="shared" si="19"/>
        <v>0</v>
      </c>
      <c r="V8" s="8">
        <f t="shared" si="20"/>
        <v>0</v>
      </c>
      <c r="W8" s="8">
        <f t="shared" si="21"/>
        <v>0</v>
      </c>
      <c r="X8" s="7">
        <f t="shared" si="22"/>
        <v>0</v>
      </c>
      <c r="Y8" s="7">
        <f t="shared" si="23"/>
        <v>0</v>
      </c>
      <c r="Z8" s="7">
        <f t="shared" si="24"/>
        <v>0</v>
      </c>
      <c r="AA8" s="7">
        <f t="shared" si="25"/>
        <v>0</v>
      </c>
      <c r="AB8" s="7">
        <f t="shared" si="26"/>
        <v>0</v>
      </c>
      <c r="AC8" s="7">
        <f t="shared" si="27"/>
        <v>0</v>
      </c>
      <c r="AD8" s="7">
        <f t="shared" si="28"/>
        <v>0</v>
      </c>
      <c r="AE8" s="9">
        <f t="shared" si="29"/>
        <v>1</v>
      </c>
      <c r="AF8" s="9">
        <f t="shared" si="30"/>
        <v>1</v>
      </c>
      <c r="AG8" s="9">
        <f t="shared" si="31"/>
        <v>0</v>
      </c>
      <c r="AH8" s="9">
        <f t="shared" si="32"/>
        <v>0</v>
      </c>
      <c r="AI8" s="9">
        <f t="shared" si="33"/>
        <v>1</v>
      </c>
      <c r="AJ8" s="9">
        <f t="shared" si="34"/>
        <v>0</v>
      </c>
      <c r="AK8" s="9">
        <f t="shared" si="35"/>
        <v>6</v>
      </c>
      <c r="AL8" s="10">
        <f t="shared" si="36"/>
        <v>0</v>
      </c>
      <c r="AM8" s="10">
        <f t="shared" si="37"/>
        <v>0</v>
      </c>
      <c r="AN8" s="10">
        <f t="shared" si="38"/>
        <v>0</v>
      </c>
      <c r="AO8" s="10">
        <f t="shared" si="39"/>
        <v>0</v>
      </c>
      <c r="AP8" s="10">
        <f t="shared" si="40"/>
        <v>0</v>
      </c>
      <c r="AQ8" s="10">
        <f t="shared" si="41"/>
        <v>0</v>
      </c>
      <c r="AR8" s="10">
        <f t="shared" si="42"/>
        <v>0</v>
      </c>
      <c r="AS8" s="8">
        <f t="shared" si="43"/>
        <v>1</v>
      </c>
      <c r="AT8" s="8">
        <f t="shared" si="44"/>
        <v>0</v>
      </c>
      <c r="AU8" s="8">
        <f t="shared" si="45"/>
        <v>1</v>
      </c>
      <c r="AV8" s="8">
        <f t="shared" si="46"/>
        <v>1</v>
      </c>
      <c r="AW8" s="8">
        <f t="shared" si="47"/>
        <v>0</v>
      </c>
      <c r="AX8" s="8">
        <f t="shared" si="48"/>
        <v>0</v>
      </c>
      <c r="AY8" s="8">
        <f t="shared" si="49"/>
        <v>4</v>
      </c>
      <c r="AZ8" s="7">
        <f t="shared" si="50"/>
        <v>0</v>
      </c>
      <c r="BA8" s="7">
        <f t="shared" si="51"/>
        <v>0</v>
      </c>
      <c r="BB8" s="7">
        <f t="shared" si="52"/>
        <v>0</v>
      </c>
      <c r="BC8" s="7">
        <f t="shared" si="53"/>
        <v>0</v>
      </c>
      <c r="BD8" s="7">
        <f t="shared" si="54"/>
        <v>0</v>
      </c>
      <c r="BE8" s="7">
        <f t="shared" si="55"/>
        <v>0</v>
      </c>
      <c r="BF8" s="7">
        <f t="shared" si="56"/>
        <v>0</v>
      </c>
      <c r="BG8" s="9">
        <f t="shared" si="57"/>
        <v>0</v>
      </c>
      <c r="BH8" s="9">
        <f t="shared" si="58"/>
        <v>0</v>
      </c>
      <c r="BI8" s="9">
        <f t="shared" si="59"/>
        <v>0</v>
      </c>
      <c r="BJ8" s="9">
        <f t="shared" si="60"/>
        <v>0</v>
      </c>
      <c r="BK8" s="9">
        <f t="shared" si="61"/>
        <v>0</v>
      </c>
      <c r="BL8" s="9">
        <f t="shared" si="62"/>
        <v>0</v>
      </c>
      <c r="BM8" s="9">
        <f t="shared" si="63"/>
        <v>0</v>
      </c>
      <c r="BN8" s="10">
        <f t="shared" si="64"/>
        <v>0</v>
      </c>
      <c r="BO8" s="10">
        <f t="shared" si="65"/>
        <v>0</v>
      </c>
      <c r="BP8" s="10">
        <f t="shared" si="66"/>
        <v>0</v>
      </c>
      <c r="BQ8" s="10">
        <f t="shared" si="67"/>
        <v>0</v>
      </c>
      <c r="BR8" s="10">
        <f t="shared" si="68"/>
        <v>0</v>
      </c>
      <c r="BS8" s="10">
        <f t="shared" si="69"/>
        <v>0</v>
      </c>
      <c r="BT8" s="10">
        <f t="shared" si="70"/>
        <v>0</v>
      </c>
      <c r="BU8" s="1">
        <f t="shared" si="72"/>
        <v>2</v>
      </c>
    </row>
    <row r="9" spans="1:73" x14ac:dyDescent="0.45">
      <c r="A9" s="47">
        <f>+Standings!W7</f>
        <v>6</v>
      </c>
      <c r="B9" s="47" t="str">
        <f t="shared" si="71"/>
        <v>BB-BENNETT-06</v>
      </c>
      <c r="C9" s="47">
        <f>+Standings!V7</f>
        <v>2</v>
      </c>
      <c r="D9" s="48">
        <f t="shared" si="14"/>
        <v>45849</v>
      </c>
      <c r="E9" s="49">
        <v>45849</v>
      </c>
      <c r="F9" s="50">
        <v>0.75</v>
      </c>
      <c r="G9" s="50"/>
      <c r="H9" s="47" t="str">
        <f>+Standings!AA7</f>
        <v>Radnor/Wayne</v>
      </c>
      <c r="I9" s="47">
        <v>4</v>
      </c>
      <c r="J9" s="47" t="s">
        <v>18</v>
      </c>
      <c r="K9" s="47" t="str">
        <f>+Standings!AB7</f>
        <v>Chester Valley</v>
      </c>
      <c r="L9" s="47">
        <v>7</v>
      </c>
      <c r="M9" s="47" t="str">
        <f>VLOOKUP(K9,Standings!$Q$4:$R$11,2,FALSE)</f>
        <v>CV-Monument Park</v>
      </c>
      <c r="N9" s="47"/>
      <c r="O9" s="47" t="s">
        <v>43</v>
      </c>
      <c r="P9" s="11"/>
      <c r="Q9" s="8">
        <f t="shared" si="15"/>
        <v>0</v>
      </c>
      <c r="R9" s="8">
        <f t="shared" si="16"/>
        <v>0</v>
      </c>
      <c r="S9" s="8">
        <f t="shared" si="17"/>
        <v>0</v>
      </c>
      <c r="T9" s="8">
        <f t="shared" si="18"/>
        <v>0</v>
      </c>
      <c r="U9" s="8">
        <f t="shared" si="19"/>
        <v>0</v>
      </c>
      <c r="V9" s="8">
        <f t="shared" si="20"/>
        <v>0</v>
      </c>
      <c r="W9" s="8">
        <f t="shared" si="21"/>
        <v>0</v>
      </c>
      <c r="X9" s="7">
        <f t="shared" si="22"/>
        <v>1</v>
      </c>
      <c r="Y9" s="7">
        <f t="shared" si="23"/>
        <v>1</v>
      </c>
      <c r="Z9" s="7">
        <f t="shared" si="24"/>
        <v>0</v>
      </c>
      <c r="AA9" s="7">
        <f t="shared" si="25"/>
        <v>1</v>
      </c>
      <c r="AB9" s="7">
        <f t="shared" si="26"/>
        <v>0</v>
      </c>
      <c r="AC9" s="7">
        <f t="shared" si="27"/>
        <v>0</v>
      </c>
      <c r="AD9" s="7">
        <f t="shared" si="28"/>
        <v>4</v>
      </c>
      <c r="AE9" s="9">
        <f t="shared" si="29"/>
        <v>0</v>
      </c>
      <c r="AF9" s="9">
        <f t="shared" si="30"/>
        <v>0</v>
      </c>
      <c r="AG9" s="9">
        <f t="shared" si="31"/>
        <v>0</v>
      </c>
      <c r="AH9" s="9">
        <f t="shared" si="32"/>
        <v>0</v>
      </c>
      <c r="AI9" s="9">
        <f t="shared" si="33"/>
        <v>0</v>
      </c>
      <c r="AJ9" s="9">
        <f t="shared" si="34"/>
        <v>0</v>
      </c>
      <c r="AK9" s="9">
        <f t="shared" si="35"/>
        <v>0</v>
      </c>
      <c r="AL9" s="10">
        <f t="shared" si="36"/>
        <v>0</v>
      </c>
      <c r="AM9" s="10">
        <f t="shared" si="37"/>
        <v>0</v>
      </c>
      <c r="AN9" s="10">
        <f t="shared" si="38"/>
        <v>0</v>
      </c>
      <c r="AO9" s="10">
        <f t="shared" si="39"/>
        <v>0</v>
      </c>
      <c r="AP9" s="10">
        <f t="shared" si="40"/>
        <v>0</v>
      </c>
      <c r="AQ9" s="10">
        <f t="shared" si="41"/>
        <v>0</v>
      </c>
      <c r="AR9" s="10">
        <f t="shared" si="42"/>
        <v>0</v>
      </c>
      <c r="AS9" s="8">
        <f t="shared" si="43"/>
        <v>0</v>
      </c>
      <c r="AT9" s="8">
        <f t="shared" si="44"/>
        <v>0</v>
      </c>
      <c r="AU9" s="8">
        <f t="shared" si="45"/>
        <v>0</v>
      </c>
      <c r="AV9" s="8">
        <f t="shared" si="46"/>
        <v>0</v>
      </c>
      <c r="AW9" s="8">
        <f t="shared" si="47"/>
        <v>0</v>
      </c>
      <c r="AX9" s="8">
        <f t="shared" si="48"/>
        <v>0</v>
      </c>
      <c r="AY9" s="8">
        <f t="shared" si="49"/>
        <v>0</v>
      </c>
      <c r="AZ9" s="7">
        <f t="shared" si="50"/>
        <v>1</v>
      </c>
      <c r="BA9" s="7">
        <f t="shared" si="51"/>
        <v>0</v>
      </c>
      <c r="BB9" s="7">
        <f t="shared" si="52"/>
        <v>1</v>
      </c>
      <c r="BC9" s="7">
        <f t="shared" si="53"/>
        <v>0</v>
      </c>
      <c r="BD9" s="7">
        <f t="shared" si="54"/>
        <v>1</v>
      </c>
      <c r="BE9" s="7">
        <f t="shared" si="55"/>
        <v>0</v>
      </c>
      <c r="BF9" s="7">
        <f t="shared" si="56"/>
        <v>7</v>
      </c>
      <c r="BG9" s="9">
        <f t="shared" si="57"/>
        <v>0</v>
      </c>
      <c r="BH9" s="9">
        <f t="shared" si="58"/>
        <v>0</v>
      </c>
      <c r="BI9" s="9">
        <f t="shared" si="59"/>
        <v>0</v>
      </c>
      <c r="BJ9" s="9">
        <f t="shared" si="60"/>
        <v>0</v>
      </c>
      <c r="BK9" s="9">
        <f t="shared" si="61"/>
        <v>0</v>
      </c>
      <c r="BL9" s="9">
        <f t="shared" si="62"/>
        <v>0</v>
      </c>
      <c r="BM9" s="9">
        <f t="shared" si="63"/>
        <v>0</v>
      </c>
      <c r="BN9" s="10">
        <f t="shared" si="64"/>
        <v>0</v>
      </c>
      <c r="BO9" s="10">
        <f t="shared" si="65"/>
        <v>0</v>
      </c>
      <c r="BP9" s="10">
        <f t="shared" si="66"/>
        <v>0</v>
      </c>
      <c r="BQ9" s="10">
        <f t="shared" si="67"/>
        <v>0</v>
      </c>
      <c r="BR9" s="10">
        <f t="shared" si="68"/>
        <v>0</v>
      </c>
      <c r="BS9" s="10">
        <f t="shared" si="69"/>
        <v>0</v>
      </c>
      <c r="BT9" s="10">
        <f t="shared" si="70"/>
        <v>0</v>
      </c>
      <c r="BU9" s="1">
        <f t="shared" si="72"/>
        <v>2</v>
      </c>
    </row>
    <row r="10" spans="1:73" x14ac:dyDescent="0.45">
      <c r="A10" s="47">
        <f>+Standings!W8</f>
        <v>7</v>
      </c>
      <c r="B10" s="47" t="str">
        <f t="shared" si="71"/>
        <v>BB-BENNETT-07</v>
      </c>
      <c r="C10" s="47">
        <f>+Standings!V8</f>
        <v>2</v>
      </c>
      <c r="D10" s="48">
        <f t="shared" ref="D10" si="73">+E10</f>
        <v>45846</v>
      </c>
      <c r="E10" s="49">
        <v>45846</v>
      </c>
      <c r="F10" s="50">
        <v>0.79166666666666663</v>
      </c>
      <c r="G10" s="50"/>
      <c r="H10" s="47" t="str">
        <f>+Standings!AA8</f>
        <v>Berwyn-Paoli</v>
      </c>
      <c r="I10" s="47">
        <v>6</v>
      </c>
      <c r="J10" s="47" t="s">
        <v>18</v>
      </c>
      <c r="K10" s="47" t="str">
        <f>+Standings!AB8</f>
        <v>Upper Providence</v>
      </c>
      <c r="L10" s="47">
        <v>21</v>
      </c>
      <c r="M10" s="47" t="str">
        <f>VLOOKUP(K10,Standings!$Q$4:$R$11,2,FALSE)</f>
        <v>UP-MacFarlan Park</v>
      </c>
      <c r="N10" s="47"/>
      <c r="O10" s="47" t="s">
        <v>43</v>
      </c>
      <c r="P10" s="11"/>
      <c r="Q10" s="8">
        <f t="shared" si="15"/>
        <v>1</v>
      </c>
      <c r="R10" s="8">
        <f t="shared" si="16"/>
        <v>0</v>
      </c>
      <c r="S10" s="8">
        <f t="shared" si="17"/>
        <v>1</v>
      </c>
      <c r="T10" s="8">
        <f t="shared" si="18"/>
        <v>0</v>
      </c>
      <c r="U10" s="8">
        <f t="shared" si="19"/>
        <v>1</v>
      </c>
      <c r="V10" s="8">
        <f t="shared" si="20"/>
        <v>0</v>
      </c>
      <c r="W10" s="8">
        <f t="shared" si="21"/>
        <v>21</v>
      </c>
      <c r="X10" s="7">
        <f t="shared" si="22"/>
        <v>0</v>
      </c>
      <c r="Y10" s="7">
        <f t="shared" si="23"/>
        <v>0</v>
      </c>
      <c r="Z10" s="7">
        <f t="shared" si="24"/>
        <v>0</v>
      </c>
      <c r="AA10" s="7">
        <f t="shared" si="25"/>
        <v>0</v>
      </c>
      <c r="AB10" s="7">
        <f t="shared" si="26"/>
        <v>0</v>
      </c>
      <c r="AC10" s="7">
        <f t="shared" si="27"/>
        <v>0</v>
      </c>
      <c r="AD10" s="7">
        <f t="shared" si="28"/>
        <v>0</v>
      </c>
      <c r="AE10" s="9">
        <f t="shared" si="29"/>
        <v>0</v>
      </c>
      <c r="AF10" s="9">
        <f t="shared" si="30"/>
        <v>0</v>
      </c>
      <c r="AG10" s="9">
        <f t="shared" si="31"/>
        <v>0</v>
      </c>
      <c r="AH10" s="9">
        <f t="shared" si="32"/>
        <v>0</v>
      </c>
      <c r="AI10" s="9">
        <f t="shared" si="33"/>
        <v>0</v>
      </c>
      <c r="AJ10" s="9">
        <f t="shared" si="34"/>
        <v>0</v>
      </c>
      <c r="AK10" s="9">
        <f t="shared" si="35"/>
        <v>0</v>
      </c>
      <c r="AL10" s="10">
        <f t="shared" si="36"/>
        <v>0</v>
      </c>
      <c r="AM10" s="10">
        <f t="shared" si="37"/>
        <v>0</v>
      </c>
      <c r="AN10" s="10">
        <f t="shared" si="38"/>
        <v>0</v>
      </c>
      <c r="AO10" s="10">
        <f t="shared" si="39"/>
        <v>0</v>
      </c>
      <c r="AP10" s="10">
        <f t="shared" si="40"/>
        <v>0</v>
      </c>
      <c r="AQ10" s="10">
        <f t="shared" si="41"/>
        <v>0</v>
      </c>
      <c r="AR10" s="10">
        <f t="shared" si="42"/>
        <v>0</v>
      </c>
      <c r="AS10" s="8">
        <f t="shared" si="43"/>
        <v>0</v>
      </c>
      <c r="AT10" s="8">
        <f t="shared" si="44"/>
        <v>0</v>
      </c>
      <c r="AU10" s="8">
        <f t="shared" si="45"/>
        <v>0</v>
      </c>
      <c r="AV10" s="8">
        <f t="shared" si="46"/>
        <v>0</v>
      </c>
      <c r="AW10" s="8">
        <f t="shared" si="47"/>
        <v>0</v>
      </c>
      <c r="AX10" s="8">
        <f t="shared" si="48"/>
        <v>0</v>
      </c>
      <c r="AY10" s="8">
        <f t="shared" si="49"/>
        <v>0</v>
      </c>
      <c r="AZ10" s="7">
        <f t="shared" si="50"/>
        <v>0</v>
      </c>
      <c r="BA10" s="7">
        <f t="shared" si="51"/>
        <v>0</v>
      </c>
      <c r="BB10" s="7">
        <f t="shared" si="52"/>
        <v>0</v>
      </c>
      <c r="BC10" s="7">
        <f t="shared" si="53"/>
        <v>0</v>
      </c>
      <c r="BD10" s="7">
        <f t="shared" si="54"/>
        <v>0</v>
      </c>
      <c r="BE10" s="7">
        <f t="shared" si="55"/>
        <v>0</v>
      </c>
      <c r="BF10" s="7">
        <f t="shared" si="56"/>
        <v>0</v>
      </c>
      <c r="BG10" s="9">
        <f t="shared" si="57"/>
        <v>1</v>
      </c>
      <c r="BH10" s="9">
        <f t="shared" si="58"/>
        <v>1</v>
      </c>
      <c r="BI10" s="9">
        <f t="shared" si="59"/>
        <v>0</v>
      </c>
      <c r="BJ10" s="9">
        <f t="shared" si="60"/>
        <v>1</v>
      </c>
      <c r="BK10" s="9">
        <f t="shared" si="61"/>
        <v>0</v>
      </c>
      <c r="BL10" s="9">
        <f t="shared" si="62"/>
        <v>0</v>
      </c>
      <c r="BM10" s="9">
        <f t="shared" si="63"/>
        <v>6</v>
      </c>
      <c r="BN10" s="10">
        <f t="shared" si="64"/>
        <v>0</v>
      </c>
      <c r="BO10" s="10">
        <f t="shared" si="65"/>
        <v>0</v>
      </c>
      <c r="BP10" s="10">
        <f t="shared" si="66"/>
        <v>0</v>
      </c>
      <c r="BQ10" s="10">
        <f t="shared" si="67"/>
        <v>0</v>
      </c>
      <c r="BR10" s="10">
        <f t="shared" si="68"/>
        <v>0</v>
      </c>
      <c r="BS10" s="10">
        <f t="shared" si="69"/>
        <v>0</v>
      </c>
      <c r="BT10" s="10">
        <f t="shared" si="70"/>
        <v>0</v>
      </c>
      <c r="BU10" s="1">
        <f t="shared" si="72"/>
        <v>2</v>
      </c>
    </row>
    <row r="11" spans="1:73" x14ac:dyDescent="0.45">
      <c r="A11" s="47">
        <f>+Standings!W10</f>
        <v>8</v>
      </c>
      <c r="B11" s="47" t="str">
        <f t="shared" si="71"/>
        <v>BB-BENNETT-08</v>
      </c>
      <c r="C11" s="47">
        <f>+Standings!V10</f>
        <v>3</v>
      </c>
      <c r="D11" s="48">
        <f>+E11</f>
        <v>45848</v>
      </c>
      <c r="E11" s="49">
        <v>45848</v>
      </c>
      <c r="F11" s="50">
        <v>0.75</v>
      </c>
      <c r="G11" s="50"/>
      <c r="H11" s="47" t="str">
        <f>+Standings!AA10</f>
        <v>Radnor/Wayne</v>
      </c>
      <c r="I11" s="47">
        <v>3</v>
      </c>
      <c r="J11" s="47" t="s">
        <v>18</v>
      </c>
      <c r="K11" s="47" t="str">
        <f>+Standings!AB10</f>
        <v>Lower Merion</v>
      </c>
      <c r="L11" s="47">
        <v>19</v>
      </c>
      <c r="M11" s="47" t="str">
        <f>VLOOKUP(K11,Standings!$Q$4:$R$11,2,FALSE)</f>
        <v>LM-Ashburn Field</v>
      </c>
      <c r="N11" s="47"/>
      <c r="O11" s="47" t="s">
        <v>43</v>
      </c>
      <c r="P11" s="3"/>
      <c r="Q11" s="8">
        <f t="shared" si="15"/>
        <v>0</v>
      </c>
      <c r="R11" s="8">
        <f t="shared" si="16"/>
        <v>0</v>
      </c>
      <c r="S11" s="8">
        <f t="shared" si="17"/>
        <v>0</v>
      </c>
      <c r="T11" s="8">
        <f t="shared" si="18"/>
        <v>0</v>
      </c>
      <c r="U11" s="8">
        <f t="shared" si="19"/>
        <v>0</v>
      </c>
      <c r="V11" s="8">
        <f t="shared" si="20"/>
        <v>0</v>
      </c>
      <c r="W11" s="8">
        <f t="shared" si="21"/>
        <v>0</v>
      </c>
      <c r="X11" s="7">
        <f t="shared" si="22"/>
        <v>0</v>
      </c>
      <c r="Y11" s="7">
        <f t="shared" si="23"/>
        <v>0</v>
      </c>
      <c r="Z11" s="7">
        <f t="shared" si="24"/>
        <v>0</v>
      </c>
      <c r="AA11" s="7">
        <f t="shared" si="25"/>
        <v>0</v>
      </c>
      <c r="AB11" s="7">
        <f t="shared" si="26"/>
        <v>0</v>
      </c>
      <c r="AC11" s="7">
        <f t="shared" si="27"/>
        <v>0</v>
      </c>
      <c r="AD11" s="7">
        <f t="shared" si="28"/>
        <v>0</v>
      </c>
      <c r="AE11" s="9">
        <f t="shared" si="29"/>
        <v>0</v>
      </c>
      <c r="AF11" s="9">
        <f t="shared" si="30"/>
        <v>0</v>
      </c>
      <c r="AG11" s="9">
        <f t="shared" si="31"/>
        <v>0</v>
      </c>
      <c r="AH11" s="9">
        <f t="shared" si="32"/>
        <v>0</v>
      </c>
      <c r="AI11" s="9">
        <f t="shared" si="33"/>
        <v>0</v>
      </c>
      <c r="AJ11" s="9">
        <f t="shared" si="34"/>
        <v>0</v>
      </c>
      <c r="AK11" s="9">
        <f t="shared" si="35"/>
        <v>0</v>
      </c>
      <c r="AL11" s="10">
        <f t="shared" si="36"/>
        <v>1</v>
      </c>
      <c r="AM11" s="10">
        <f t="shared" si="37"/>
        <v>1</v>
      </c>
      <c r="AN11" s="10">
        <f t="shared" si="38"/>
        <v>0</v>
      </c>
      <c r="AO11" s="10">
        <f t="shared" si="39"/>
        <v>1</v>
      </c>
      <c r="AP11" s="10">
        <f t="shared" si="40"/>
        <v>0</v>
      </c>
      <c r="AQ11" s="10">
        <f t="shared" si="41"/>
        <v>0</v>
      </c>
      <c r="AR11" s="10">
        <f t="shared" si="42"/>
        <v>3</v>
      </c>
      <c r="AS11" s="8">
        <f t="shared" si="43"/>
        <v>0</v>
      </c>
      <c r="AT11" s="8">
        <f t="shared" si="44"/>
        <v>0</v>
      </c>
      <c r="AU11" s="8">
        <f t="shared" si="45"/>
        <v>0</v>
      </c>
      <c r="AV11" s="8">
        <f t="shared" si="46"/>
        <v>0</v>
      </c>
      <c r="AW11" s="8">
        <f t="shared" si="47"/>
        <v>0</v>
      </c>
      <c r="AX11" s="8">
        <f t="shared" si="48"/>
        <v>0</v>
      </c>
      <c r="AY11" s="8">
        <f t="shared" si="49"/>
        <v>0</v>
      </c>
      <c r="AZ11" s="7">
        <f t="shared" si="50"/>
        <v>1</v>
      </c>
      <c r="BA11" s="7">
        <f t="shared" si="51"/>
        <v>0</v>
      </c>
      <c r="BB11" s="7">
        <f t="shared" si="52"/>
        <v>1</v>
      </c>
      <c r="BC11" s="7">
        <f t="shared" si="53"/>
        <v>0</v>
      </c>
      <c r="BD11" s="7">
        <f t="shared" si="54"/>
        <v>1</v>
      </c>
      <c r="BE11" s="7">
        <f t="shared" si="55"/>
        <v>0</v>
      </c>
      <c r="BF11" s="7">
        <f t="shared" si="56"/>
        <v>19</v>
      </c>
      <c r="BG11" s="9">
        <f t="shared" si="57"/>
        <v>0</v>
      </c>
      <c r="BH11" s="9">
        <f t="shared" si="58"/>
        <v>0</v>
      </c>
      <c r="BI11" s="9">
        <f t="shared" si="59"/>
        <v>0</v>
      </c>
      <c r="BJ11" s="9">
        <f t="shared" si="60"/>
        <v>0</v>
      </c>
      <c r="BK11" s="9">
        <f t="shared" si="61"/>
        <v>0</v>
      </c>
      <c r="BL11" s="9">
        <f t="shared" si="62"/>
        <v>0</v>
      </c>
      <c r="BM11" s="9">
        <f t="shared" si="63"/>
        <v>0</v>
      </c>
      <c r="BN11" s="10">
        <f t="shared" si="64"/>
        <v>0</v>
      </c>
      <c r="BO11" s="10">
        <f t="shared" si="65"/>
        <v>0</v>
      </c>
      <c r="BP11" s="10">
        <f t="shared" si="66"/>
        <v>0</v>
      </c>
      <c r="BQ11" s="10">
        <f t="shared" si="67"/>
        <v>0</v>
      </c>
      <c r="BR11" s="10">
        <f t="shared" si="68"/>
        <v>0</v>
      </c>
      <c r="BS11" s="10">
        <f t="shared" si="69"/>
        <v>0</v>
      </c>
      <c r="BT11" s="10">
        <f t="shared" si="70"/>
        <v>0</v>
      </c>
      <c r="BU11" s="1">
        <f t="shared" si="72"/>
        <v>2</v>
      </c>
    </row>
    <row r="12" spans="1:73" x14ac:dyDescent="0.45">
      <c r="A12" s="47">
        <f>+Standings!W11</f>
        <v>9</v>
      </c>
      <c r="B12" s="47" t="str">
        <f t="shared" si="71"/>
        <v>BB-BENNETT-09</v>
      </c>
      <c r="C12" s="47">
        <f>+Standings!V11</f>
        <v>3</v>
      </c>
      <c r="D12" s="48">
        <f t="shared" ref="D12:D14" si="74">+E12</f>
        <v>45848</v>
      </c>
      <c r="E12" s="49">
        <v>45848</v>
      </c>
      <c r="F12" s="50">
        <v>0.75</v>
      </c>
      <c r="G12" s="50"/>
      <c r="H12" s="47" t="str">
        <f>+Standings!AA11</f>
        <v>Upper Providence</v>
      </c>
      <c r="I12" s="47">
        <v>18</v>
      </c>
      <c r="J12" s="47" t="s">
        <v>18</v>
      </c>
      <c r="K12" s="47" t="str">
        <f>+Standings!AB11</f>
        <v>Great Valley Exton</v>
      </c>
      <c r="L12" s="47">
        <v>1</v>
      </c>
      <c r="M12" s="47" t="str">
        <f>VLOOKUP(K12,Standings!$Q$4:$R$11,2,FALSE)</f>
        <v>GV-King Road</v>
      </c>
      <c r="N12" s="47"/>
      <c r="O12" s="47" t="s">
        <v>43</v>
      </c>
      <c r="P12" s="3"/>
      <c r="Q12" s="8">
        <f t="shared" si="15"/>
        <v>0</v>
      </c>
      <c r="R12" s="8">
        <f t="shared" si="16"/>
        <v>0</v>
      </c>
      <c r="S12" s="8">
        <f t="shared" si="17"/>
        <v>0</v>
      </c>
      <c r="T12" s="8">
        <f t="shared" si="18"/>
        <v>0</v>
      </c>
      <c r="U12" s="8">
        <f t="shared" si="19"/>
        <v>0</v>
      </c>
      <c r="V12" s="8">
        <f t="shared" si="20"/>
        <v>0</v>
      </c>
      <c r="W12" s="8">
        <f t="shared" si="21"/>
        <v>0</v>
      </c>
      <c r="X12" s="7">
        <f t="shared" si="22"/>
        <v>0</v>
      </c>
      <c r="Y12" s="7">
        <f t="shared" si="23"/>
        <v>0</v>
      </c>
      <c r="Z12" s="7">
        <f t="shared" si="24"/>
        <v>0</v>
      </c>
      <c r="AA12" s="7">
        <f t="shared" si="25"/>
        <v>0</v>
      </c>
      <c r="AB12" s="7">
        <f t="shared" si="26"/>
        <v>0</v>
      </c>
      <c r="AC12" s="7">
        <f t="shared" si="27"/>
        <v>0</v>
      </c>
      <c r="AD12" s="7">
        <f t="shared" si="28"/>
        <v>0</v>
      </c>
      <c r="AE12" s="9">
        <f t="shared" si="29"/>
        <v>1</v>
      </c>
      <c r="AF12" s="9">
        <f t="shared" si="30"/>
        <v>1</v>
      </c>
      <c r="AG12" s="9">
        <f t="shared" si="31"/>
        <v>0</v>
      </c>
      <c r="AH12" s="9">
        <f t="shared" si="32"/>
        <v>0</v>
      </c>
      <c r="AI12" s="9">
        <f t="shared" si="33"/>
        <v>1</v>
      </c>
      <c r="AJ12" s="9">
        <f t="shared" si="34"/>
        <v>0</v>
      </c>
      <c r="AK12" s="9">
        <f t="shared" si="35"/>
        <v>18</v>
      </c>
      <c r="AL12" s="10">
        <f t="shared" si="36"/>
        <v>0</v>
      </c>
      <c r="AM12" s="10">
        <f t="shared" si="37"/>
        <v>0</v>
      </c>
      <c r="AN12" s="10">
        <f t="shared" si="38"/>
        <v>0</v>
      </c>
      <c r="AO12" s="10">
        <f t="shared" si="39"/>
        <v>0</v>
      </c>
      <c r="AP12" s="10">
        <f t="shared" si="40"/>
        <v>0</v>
      </c>
      <c r="AQ12" s="10">
        <f t="shared" si="41"/>
        <v>0</v>
      </c>
      <c r="AR12" s="10">
        <f t="shared" si="42"/>
        <v>0</v>
      </c>
      <c r="AS12" s="8">
        <f t="shared" si="43"/>
        <v>0</v>
      </c>
      <c r="AT12" s="8">
        <f t="shared" si="44"/>
        <v>0</v>
      </c>
      <c r="AU12" s="8">
        <f t="shared" si="45"/>
        <v>0</v>
      </c>
      <c r="AV12" s="8">
        <f t="shared" si="46"/>
        <v>0</v>
      </c>
      <c r="AW12" s="8">
        <f t="shared" si="47"/>
        <v>0</v>
      </c>
      <c r="AX12" s="8">
        <f t="shared" si="48"/>
        <v>0</v>
      </c>
      <c r="AY12" s="8">
        <f t="shared" si="49"/>
        <v>0</v>
      </c>
      <c r="AZ12" s="7">
        <f t="shared" si="50"/>
        <v>0</v>
      </c>
      <c r="BA12" s="7">
        <f t="shared" si="51"/>
        <v>0</v>
      </c>
      <c r="BB12" s="7">
        <f t="shared" si="52"/>
        <v>0</v>
      </c>
      <c r="BC12" s="7">
        <f t="shared" si="53"/>
        <v>0</v>
      </c>
      <c r="BD12" s="7">
        <f t="shared" si="54"/>
        <v>0</v>
      </c>
      <c r="BE12" s="7">
        <f t="shared" si="55"/>
        <v>0</v>
      </c>
      <c r="BF12" s="7">
        <f t="shared" si="56"/>
        <v>0</v>
      </c>
      <c r="BG12" s="9">
        <f t="shared" si="57"/>
        <v>1</v>
      </c>
      <c r="BH12" s="9">
        <f t="shared" si="58"/>
        <v>0</v>
      </c>
      <c r="BI12" s="9">
        <f t="shared" si="59"/>
        <v>1</v>
      </c>
      <c r="BJ12" s="9">
        <f t="shared" si="60"/>
        <v>1</v>
      </c>
      <c r="BK12" s="9">
        <f t="shared" si="61"/>
        <v>0</v>
      </c>
      <c r="BL12" s="9">
        <f t="shared" si="62"/>
        <v>0</v>
      </c>
      <c r="BM12" s="9">
        <f t="shared" si="63"/>
        <v>1</v>
      </c>
      <c r="BN12" s="10">
        <f t="shared" si="64"/>
        <v>0</v>
      </c>
      <c r="BO12" s="10">
        <f t="shared" si="65"/>
        <v>0</v>
      </c>
      <c r="BP12" s="10">
        <f t="shared" si="66"/>
        <v>0</v>
      </c>
      <c r="BQ12" s="10">
        <f t="shared" si="67"/>
        <v>0</v>
      </c>
      <c r="BR12" s="10">
        <f t="shared" si="68"/>
        <v>0</v>
      </c>
      <c r="BS12" s="10">
        <f t="shared" si="69"/>
        <v>0</v>
      </c>
      <c r="BT12" s="10">
        <f t="shared" si="70"/>
        <v>0</v>
      </c>
      <c r="BU12" s="1">
        <f t="shared" si="72"/>
        <v>2</v>
      </c>
    </row>
    <row r="13" spans="1:73" x14ac:dyDescent="0.45">
      <c r="A13" s="47">
        <f>+Standings!W12</f>
        <v>10</v>
      </c>
      <c r="B13" s="47" t="str">
        <f>_xlfn.CONCAT($B$1,"-",A13)</f>
        <v>BB-BENNETT-10</v>
      </c>
      <c r="C13" s="47">
        <f>+Standings!V12</f>
        <v>3</v>
      </c>
      <c r="D13" s="48">
        <f t="shared" si="74"/>
        <v>45848</v>
      </c>
      <c r="E13" s="49">
        <v>45848</v>
      </c>
      <c r="F13" s="50">
        <v>0.75</v>
      </c>
      <c r="G13" s="50"/>
      <c r="H13" s="47" t="str">
        <f>+Standings!AA12</f>
        <v>Chester Valley</v>
      </c>
      <c r="I13" s="47">
        <v>19</v>
      </c>
      <c r="J13" s="47" t="s">
        <v>18</v>
      </c>
      <c r="K13" s="47" t="str">
        <f>+Standings!AB12</f>
        <v>Berwyn-Paoli</v>
      </c>
      <c r="L13" s="47">
        <v>2</v>
      </c>
      <c r="M13" s="47" t="str">
        <f>VLOOKUP(K13,Standings!$Q$4:$R$11,2,FALSE)</f>
        <v>BP-Field of Dreams</v>
      </c>
      <c r="N13" s="47"/>
      <c r="O13" s="47" t="s">
        <v>43</v>
      </c>
      <c r="P13" s="3"/>
      <c r="Q13" s="8">
        <f t="shared" si="15"/>
        <v>1</v>
      </c>
      <c r="R13" s="8">
        <f t="shared" si="16"/>
        <v>1</v>
      </c>
      <c r="S13" s="8">
        <f t="shared" si="17"/>
        <v>0</v>
      </c>
      <c r="T13" s="8">
        <f t="shared" si="18"/>
        <v>0</v>
      </c>
      <c r="U13" s="8">
        <f t="shared" si="19"/>
        <v>1</v>
      </c>
      <c r="V13" s="8">
        <f t="shared" si="20"/>
        <v>0</v>
      </c>
      <c r="W13" s="8">
        <f t="shared" si="21"/>
        <v>19</v>
      </c>
      <c r="X13" s="7">
        <f t="shared" si="22"/>
        <v>1</v>
      </c>
      <c r="Y13" s="7">
        <f t="shared" si="23"/>
        <v>0</v>
      </c>
      <c r="Z13" s="7">
        <f t="shared" si="24"/>
        <v>1</v>
      </c>
      <c r="AA13" s="7">
        <f t="shared" si="25"/>
        <v>1</v>
      </c>
      <c r="AB13" s="7">
        <f t="shared" si="26"/>
        <v>0</v>
      </c>
      <c r="AC13" s="7">
        <f t="shared" si="27"/>
        <v>0</v>
      </c>
      <c r="AD13" s="7">
        <f t="shared" si="28"/>
        <v>2</v>
      </c>
      <c r="AE13" s="9">
        <f t="shared" si="29"/>
        <v>0</v>
      </c>
      <c r="AF13" s="9">
        <f t="shared" si="30"/>
        <v>0</v>
      </c>
      <c r="AG13" s="9">
        <f t="shared" si="31"/>
        <v>0</v>
      </c>
      <c r="AH13" s="9">
        <f t="shared" si="32"/>
        <v>0</v>
      </c>
      <c r="AI13" s="9">
        <f t="shared" si="33"/>
        <v>0</v>
      </c>
      <c r="AJ13" s="9">
        <f t="shared" si="34"/>
        <v>0</v>
      </c>
      <c r="AK13" s="9">
        <f t="shared" si="35"/>
        <v>0</v>
      </c>
      <c r="AL13" s="10">
        <f t="shared" si="36"/>
        <v>0</v>
      </c>
      <c r="AM13" s="10">
        <f t="shared" si="37"/>
        <v>0</v>
      </c>
      <c r="AN13" s="10">
        <f t="shared" si="38"/>
        <v>0</v>
      </c>
      <c r="AO13" s="10">
        <f t="shared" si="39"/>
        <v>0</v>
      </c>
      <c r="AP13" s="10">
        <f t="shared" si="40"/>
        <v>0</v>
      </c>
      <c r="AQ13" s="10">
        <f t="shared" si="41"/>
        <v>0</v>
      </c>
      <c r="AR13" s="10">
        <f t="shared" si="42"/>
        <v>0</v>
      </c>
      <c r="AS13" s="8">
        <f t="shared" si="43"/>
        <v>0</v>
      </c>
      <c r="AT13" s="8">
        <f t="shared" si="44"/>
        <v>0</v>
      </c>
      <c r="AU13" s="8">
        <f t="shared" si="45"/>
        <v>0</v>
      </c>
      <c r="AV13" s="8">
        <f t="shared" si="46"/>
        <v>0</v>
      </c>
      <c r="AW13" s="8">
        <f t="shared" si="47"/>
        <v>0</v>
      </c>
      <c r="AX13" s="8">
        <f t="shared" si="48"/>
        <v>0</v>
      </c>
      <c r="AY13" s="8">
        <f t="shared" si="49"/>
        <v>0</v>
      </c>
      <c r="AZ13" s="7">
        <f t="shared" si="50"/>
        <v>0</v>
      </c>
      <c r="BA13" s="7">
        <f t="shared" si="51"/>
        <v>0</v>
      </c>
      <c r="BB13" s="7">
        <f t="shared" si="52"/>
        <v>0</v>
      </c>
      <c r="BC13" s="7">
        <f t="shared" si="53"/>
        <v>0</v>
      </c>
      <c r="BD13" s="7">
        <f t="shared" si="54"/>
        <v>0</v>
      </c>
      <c r="BE13" s="7">
        <f t="shared" si="55"/>
        <v>0</v>
      </c>
      <c r="BF13" s="7">
        <f t="shared" si="56"/>
        <v>0</v>
      </c>
      <c r="BG13" s="9">
        <f t="shared" si="57"/>
        <v>0</v>
      </c>
      <c r="BH13" s="9">
        <f t="shared" si="58"/>
        <v>0</v>
      </c>
      <c r="BI13" s="9">
        <f t="shared" si="59"/>
        <v>0</v>
      </c>
      <c r="BJ13" s="9">
        <f t="shared" si="60"/>
        <v>0</v>
      </c>
      <c r="BK13" s="9">
        <f t="shared" si="61"/>
        <v>0</v>
      </c>
      <c r="BL13" s="9">
        <f t="shared" si="62"/>
        <v>0</v>
      </c>
      <c r="BM13" s="9">
        <f t="shared" si="63"/>
        <v>0</v>
      </c>
      <c r="BN13" s="10">
        <f t="shared" si="64"/>
        <v>0</v>
      </c>
      <c r="BO13" s="10">
        <f t="shared" si="65"/>
        <v>0</v>
      </c>
      <c r="BP13" s="10">
        <f t="shared" si="66"/>
        <v>0</v>
      </c>
      <c r="BQ13" s="10">
        <f t="shared" si="67"/>
        <v>0</v>
      </c>
      <c r="BR13" s="10">
        <f t="shared" si="68"/>
        <v>0</v>
      </c>
      <c r="BS13" s="10">
        <f t="shared" si="69"/>
        <v>0</v>
      </c>
      <c r="BT13" s="10">
        <f t="shared" si="70"/>
        <v>0</v>
      </c>
      <c r="BU13" s="1">
        <f t="shared" si="72"/>
        <v>2</v>
      </c>
    </row>
    <row r="14" spans="1:73" x14ac:dyDescent="0.45">
      <c r="A14" s="47">
        <f>+Standings!W13</f>
        <v>11</v>
      </c>
      <c r="B14" s="47" t="str">
        <f t="shared" ref="B14:B24" si="75">_xlfn.CONCAT($B$1,"-",A14)</f>
        <v>BB-BENNETT-11</v>
      </c>
      <c r="C14" s="47">
        <f>+Standings!V13</f>
        <v>3</v>
      </c>
      <c r="D14" s="48">
        <f t="shared" si="74"/>
        <v>45849</v>
      </c>
      <c r="E14" s="49">
        <v>45849</v>
      </c>
      <c r="F14" s="50">
        <v>0.79166666666666663</v>
      </c>
      <c r="G14" s="50"/>
      <c r="H14" s="47" t="s">
        <v>29</v>
      </c>
      <c r="I14" s="47">
        <v>22</v>
      </c>
      <c r="J14" s="47" t="s">
        <v>18</v>
      </c>
      <c r="K14" s="47" t="str">
        <f>+Standings!AB13</f>
        <v>Lower Perk</v>
      </c>
      <c r="L14" s="47">
        <v>1</v>
      </c>
      <c r="M14" s="47" t="str">
        <f>VLOOKUP(K14,Standings!$Q$4:$R$11,2,FALSE)</f>
        <v>LP-Palmer Park</v>
      </c>
      <c r="N14" s="47"/>
      <c r="O14" s="47" t="s">
        <v>43</v>
      </c>
      <c r="P14" s="3"/>
      <c r="Q14" s="8">
        <f t="shared" si="15"/>
        <v>0</v>
      </c>
      <c r="R14" s="8">
        <f t="shared" si="16"/>
        <v>0</v>
      </c>
      <c r="S14" s="8">
        <f t="shared" si="17"/>
        <v>0</v>
      </c>
      <c r="T14" s="8">
        <f t="shared" si="18"/>
        <v>0</v>
      </c>
      <c r="U14" s="8">
        <f t="shared" si="19"/>
        <v>0</v>
      </c>
      <c r="V14" s="8">
        <f t="shared" si="20"/>
        <v>0</v>
      </c>
      <c r="W14" s="8">
        <f t="shared" si="21"/>
        <v>0</v>
      </c>
      <c r="X14" s="7">
        <f t="shared" si="22"/>
        <v>0</v>
      </c>
      <c r="Y14" s="7">
        <f t="shared" si="23"/>
        <v>0</v>
      </c>
      <c r="Z14" s="7">
        <f t="shared" si="24"/>
        <v>0</v>
      </c>
      <c r="AA14" s="7">
        <f t="shared" si="25"/>
        <v>0</v>
      </c>
      <c r="AB14" s="7">
        <f t="shared" si="26"/>
        <v>0</v>
      </c>
      <c r="AC14" s="7">
        <f t="shared" si="27"/>
        <v>0</v>
      </c>
      <c r="AD14" s="7">
        <f t="shared" si="28"/>
        <v>0</v>
      </c>
      <c r="AE14" s="9">
        <f t="shared" si="29"/>
        <v>0</v>
      </c>
      <c r="AF14" s="9">
        <f t="shared" si="30"/>
        <v>0</v>
      </c>
      <c r="AG14" s="9">
        <f t="shared" si="31"/>
        <v>0</v>
      </c>
      <c r="AH14" s="9">
        <f t="shared" si="32"/>
        <v>0</v>
      </c>
      <c r="AI14" s="9">
        <f t="shared" si="33"/>
        <v>0</v>
      </c>
      <c r="AJ14" s="9">
        <f t="shared" si="34"/>
        <v>0</v>
      </c>
      <c r="AK14" s="9">
        <f t="shared" si="35"/>
        <v>0</v>
      </c>
      <c r="AL14" s="10">
        <f t="shared" si="36"/>
        <v>0</v>
      </c>
      <c r="AM14" s="10">
        <f t="shared" si="37"/>
        <v>0</v>
      </c>
      <c r="AN14" s="10">
        <f t="shared" si="38"/>
        <v>0</v>
      </c>
      <c r="AO14" s="10">
        <f t="shared" si="39"/>
        <v>0</v>
      </c>
      <c r="AP14" s="10">
        <f t="shared" si="40"/>
        <v>0</v>
      </c>
      <c r="AQ14" s="10">
        <f t="shared" si="41"/>
        <v>0</v>
      </c>
      <c r="AR14" s="10">
        <f t="shared" si="42"/>
        <v>0</v>
      </c>
      <c r="AS14" s="8">
        <f t="shared" si="43"/>
        <v>1</v>
      </c>
      <c r="AT14" s="8">
        <f t="shared" si="44"/>
        <v>1</v>
      </c>
      <c r="AU14" s="8">
        <f t="shared" si="45"/>
        <v>0</v>
      </c>
      <c r="AV14" s="8">
        <f t="shared" si="46"/>
        <v>0</v>
      </c>
      <c r="AW14" s="8">
        <f t="shared" si="47"/>
        <v>1</v>
      </c>
      <c r="AX14" s="8">
        <f t="shared" si="48"/>
        <v>0</v>
      </c>
      <c r="AY14" s="8">
        <f t="shared" si="49"/>
        <v>22</v>
      </c>
      <c r="AZ14" s="7">
        <f t="shared" si="50"/>
        <v>0</v>
      </c>
      <c r="BA14" s="7">
        <f t="shared" si="51"/>
        <v>0</v>
      </c>
      <c r="BB14" s="7">
        <f t="shared" si="52"/>
        <v>0</v>
      </c>
      <c r="BC14" s="7">
        <f t="shared" si="53"/>
        <v>0</v>
      </c>
      <c r="BD14" s="7">
        <f t="shared" si="54"/>
        <v>0</v>
      </c>
      <c r="BE14" s="7">
        <f t="shared" si="55"/>
        <v>0</v>
      </c>
      <c r="BF14" s="7">
        <f t="shared" si="56"/>
        <v>0</v>
      </c>
      <c r="BG14" s="9">
        <f t="shared" si="57"/>
        <v>1</v>
      </c>
      <c r="BH14" s="9">
        <f t="shared" si="58"/>
        <v>0</v>
      </c>
      <c r="BI14" s="9">
        <f t="shared" si="59"/>
        <v>1</v>
      </c>
      <c r="BJ14" s="9">
        <f t="shared" si="60"/>
        <v>1</v>
      </c>
      <c r="BK14" s="9">
        <f t="shared" si="61"/>
        <v>0</v>
      </c>
      <c r="BL14" s="9">
        <f t="shared" si="62"/>
        <v>0</v>
      </c>
      <c r="BM14" s="9">
        <f t="shared" si="63"/>
        <v>1</v>
      </c>
      <c r="BN14" s="10">
        <f t="shared" si="64"/>
        <v>0</v>
      </c>
      <c r="BO14" s="10">
        <f t="shared" si="65"/>
        <v>0</v>
      </c>
      <c r="BP14" s="10">
        <f t="shared" si="66"/>
        <v>0</v>
      </c>
      <c r="BQ14" s="10">
        <f t="shared" si="67"/>
        <v>0</v>
      </c>
      <c r="BR14" s="10">
        <f t="shared" si="68"/>
        <v>0</v>
      </c>
      <c r="BS14" s="10">
        <f t="shared" si="69"/>
        <v>0</v>
      </c>
      <c r="BT14" s="10">
        <f t="shared" si="70"/>
        <v>0</v>
      </c>
      <c r="BU14" s="1">
        <f t="shared" si="72"/>
        <v>2</v>
      </c>
    </row>
    <row r="15" spans="1:73" x14ac:dyDescent="0.45">
      <c r="A15" s="47">
        <f>+Standings!W14</f>
        <v>12</v>
      </c>
      <c r="B15" s="47" t="str">
        <f t="shared" si="75"/>
        <v>BB-BENNETT-12</v>
      </c>
      <c r="C15" s="47">
        <f>+Standings!V14</f>
        <v>4</v>
      </c>
      <c r="D15" s="48">
        <f>+E15</f>
        <v>45850</v>
      </c>
      <c r="E15" s="49">
        <v>45850</v>
      </c>
      <c r="F15" s="50">
        <v>0.41666666666666669</v>
      </c>
      <c r="G15" s="50"/>
      <c r="H15" s="47" t="str">
        <f>+Standings!AA14</f>
        <v>Berwyn-Paoli</v>
      </c>
      <c r="I15" s="47">
        <v>21</v>
      </c>
      <c r="J15" s="47" t="s">
        <v>18</v>
      </c>
      <c r="K15" s="47" t="str">
        <f>+Standings!AB14</f>
        <v>Great Valley Exton</v>
      </c>
      <c r="L15" s="47">
        <v>16</v>
      </c>
      <c r="M15" s="47" t="str">
        <f>VLOOKUP(K15,Standings!$Q$4:$R$11,2,FALSE)</f>
        <v>GV-King Road</v>
      </c>
      <c r="N15" s="47"/>
      <c r="O15" s="47" t="s">
        <v>43</v>
      </c>
      <c r="P15" s="11"/>
      <c r="Q15" s="8">
        <f t="shared" si="15"/>
        <v>1</v>
      </c>
      <c r="R15" s="8">
        <f t="shared" si="16"/>
        <v>0</v>
      </c>
      <c r="S15" s="8">
        <f t="shared" si="17"/>
        <v>1</v>
      </c>
      <c r="T15" s="8">
        <f t="shared" si="18"/>
        <v>1</v>
      </c>
      <c r="U15" s="8">
        <f t="shared" si="19"/>
        <v>0</v>
      </c>
      <c r="V15" s="8">
        <f t="shared" si="20"/>
        <v>0</v>
      </c>
      <c r="W15" s="8">
        <f t="shared" si="21"/>
        <v>16</v>
      </c>
      <c r="X15" s="7">
        <f t="shared" si="22"/>
        <v>0</v>
      </c>
      <c r="Y15" s="7">
        <f t="shared" si="23"/>
        <v>0</v>
      </c>
      <c r="Z15" s="7">
        <f t="shared" si="24"/>
        <v>0</v>
      </c>
      <c r="AA15" s="7">
        <f t="shared" si="25"/>
        <v>0</v>
      </c>
      <c r="AB15" s="7">
        <f t="shared" si="26"/>
        <v>0</v>
      </c>
      <c r="AC15" s="7">
        <f t="shared" si="27"/>
        <v>0</v>
      </c>
      <c r="AD15" s="7">
        <f t="shared" si="28"/>
        <v>0</v>
      </c>
      <c r="AE15" s="9">
        <f t="shared" si="29"/>
        <v>1</v>
      </c>
      <c r="AF15" s="9">
        <f t="shared" si="30"/>
        <v>1</v>
      </c>
      <c r="AG15" s="9">
        <f t="shared" si="31"/>
        <v>0</v>
      </c>
      <c r="AH15" s="9">
        <f t="shared" si="32"/>
        <v>0</v>
      </c>
      <c r="AI15" s="9">
        <f t="shared" si="33"/>
        <v>1</v>
      </c>
      <c r="AJ15" s="9">
        <f t="shared" si="34"/>
        <v>0</v>
      </c>
      <c r="AK15" s="9">
        <f t="shared" si="35"/>
        <v>21</v>
      </c>
      <c r="AL15" s="10">
        <f t="shared" si="36"/>
        <v>0</v>
      </c>
      <c r="AM15" s="10">
        <f t="shared" si="37"/>
        <v>0</v>
      </c>
      <c r="AN15" s="10">
        <f t="shared" si="38"/>
        <v>0</v>
      </c>
      <c r="AO15" s="10">
        <f t="shared" si="39"/>
        <v>0</v>
      </c>
      <c r="AP15" s="10">
        <f t="shared" si="40"/>
        <v>0</v>
      </c>
      <c r="AQ15" s="10">
        <f t="shared" si="41"/>
        <v>0</v>
      </c>
      <c r="AR15" s="10">
        <f t="shared" si="42"/>
        <v>0</v>
      </c>
      <c r="AS15" s="8">
        <f t="shared" si="43"/>
        <v>0</v>
      </c>
      <c r="AT15" s="8">
        <f t="shared" si="44"/>
        <v>0</v>
      </c>
      <c r="AU15" s="8">
        <f t="shared" si="45"/>
        <v>0</v>
      </c>
      <c r="AV15" s="8">
        <f t="shared" si="46"/>
        <v>0</v>
      </c>
      <c r="AW15" s="8">
        <f t="shared" si="47"/>
        <v>0</v>
      </c>
      <c r="AX15" s="8">
        <f t="shared" si="48"/>
        <v>0</v>
      </c>
      <c r="AY15" s="8">
        <f t="shared" si="49"/>
        <v>0</v>
      </c>
      <c r="AZ15" s="7">
        <f t="shared" si="50"/>
        <v>0</v>
      </c>
      <c r="BA15" s="7">
        <f t="shared" si="51"/>
        <v>0</v>
      </c>
      <c r="BB15" s="7">
        <f t="shared" si="52"/>
        <v>0</v>
      </c>
      <c r="BC15" s="7">
        <f t="shared" si="53"/>
        <v>0</v>
      </c>
      <c r="BD15" s="7">
        <f t="shared" si="54"/>
        <v>0</v>
      </c>
      <c r="BE15" s="7">
        <f t="shared" si="55"/>
        <v>0</v>
      </c>
      <c r="BF15" s="7">
        <f t="shared" si="56"/>
        <v>0</v>
      </c>
      <c r="BG15" s="9">
        <f t="shared" si="57"/>
        <v>0</v>
      </c>
      <c r="BH15" s="9">
        <f t="shared" si="58"/>
        <v>0</v>
      </c>
      <c r="BI15" s="9">
        <f t="shared" si="59"/>
        <v>0</v>
      </c>
      <c r="BJ15" s="9">
        <f t="shared" si="60"/>
        <v>0</v>
      </c>
      <c r="BK15" s="9">
        <f t="shared" si="61"/>
        <v>0</v>
      </c>
      <c r="BL15" s="9">
        <f t="shared" si="62"/>
        <v>0</v>
      </c>
      <c r="BM15" s="9">
        <f t="shared" si="63"/>
        <v>0</v>
      </c>
      <c r="BN15" s="10">
        <f t="shared" si="64"/>
        <v>0</v>
      </c>
      <c r="BO15" s="10">
        <f t="shared" si="65"/>
        <v>0</v>
      </c>
      <c r="BP15" s="10">
        <f t="shared" si="66"/>
        <v>0</v>
      </c>
      <c r="BQ15" s="10">
        <f t="shared" si="67"/>
        <v>0</v>
      </c>
      <c r="BR15" s="10">
        <f t="shared" si="68"/>
        <v>0</v>
      </c>
      <c r="BS15" s="10">
        <f t="shared" si="69"/>
        <v>0</v>
      </c>
      <c r="BT15" s="10">
        <f t="shared" si="70"/>
        <v>0</v>
      </c>
      <c r="BU15" s="1">
        <f t="shared" si="72"/>
        <v>2</v>
      </c>
    </row>
    <row r="16" spans="1:73" x14ac:dyDescent="0.45">
      <c r="A16" s="47">
        <f>+Standings!W15</f>
        <v>13</v>
      </c>
      <c r="B16" s="47" t="str">
        <f t="shared" si="75"/>
        <v>BB-BENNETT-13</v>
      </c>
      <c r="C16" s="47">
        <f>+Standings!V15</f>
        <v>4</v>
      </c>
      <c r="D16" s="48">
        <f>+E16</f>
        <v>45850</v>
      </c>
      <c r="E16" s="49">
        <v>45850</v>
      </c>
      <c r="F16" s="50">
        <v>0.41666666666666669</v>
      </c>
      <c r="G16" s="50"/>
      <c r="H16" s="47" t="str">
        <f>+Standings!AA15</f>
        <v>Lower Merion</v>
      </c>
      <c r="I16" s="47">
        <v>12</v>
      </c>
      <c r="J16" s="47" t="s">
        <v>18</v>
      </c>
      <c r="K16" s="47" t="str">
        <f>+Standings!AB15</f>
        <v>Upper Providence</v>
      </c>
      <c r="L16" s="47">
        <v>13</v>
      </c>
      <c r="M16" s="47" t="str">
        <f>VLOOKUP(K16,Standings!$Q$4:$R$11,2,FALSE)</f>
        <v>UP-MacFarlan Park</v>
      </c>
      <c r="N16" s="47"/>
      <c r="O16" s="47" t="s">
        <v>43</v>
      </c>
      <c r="P16" s="11"/>
      <c r="Q16" s="8">
        <f t="shared" si="15"/>
        <v>0</v>
      </c>
      <c r="R16" s="8">
        <f t="shared" si="16"/>
        <v>0</v>
      </c>
      <c r="S16" s="8">
        <f t="shared" si="17"/>
        <v>0</v>
      </c>
      <c r="T16" s="8">
        <f t="shared" si="18"/>
        <v>0</v>
      </c>
      <c r="U16" s="8">
        <f t="shared" si="19"/>
        <v>0</v>
      </c>
      <c r="V16" s="8">
        <f t="shared" si="20"/>
        <v>0</v>
      </c>
      <c r="W16" s="8">
        <f t="shared" si="21"/>
        <v>0</v>
      </c>
      <c r="X16" s="7">
        <f t="shared" si="22"/>
        <v>0</v>
      </c>
      <c r="Y16" s="7">
        <f t="shared" si="23"/>
        <v>0</v>
      </c>
      <c r="Z16" s="7">
        <f t="shared" si="24"/>
        <v>0</v>
      </c>
      <c r="AA16" s="7">
        <f t="shared" si="25"/>
        <v>0</v>
      </c>
      <c r="AB16" s="7">
        <f t="shared" si="26"/>
        <v>0</v>
      </c>
      <c r="AC16" s="7">
        <f t="shared" si="27"/>
        <v>0</v>
      </c>
      <c r="AD16" s="7">
        <f t="shared" si="28"/>
        <v>0</v>
      </c>
      <c r="AE16" s="9">
        <f t="shared" si="29"/>
        <v>0</v>
      </c>
      <c r="AF16" s="9">
        <f t="shared" si="30"/>
        <v>0</v>
      </c>
      <c r="AG16" s="9">
        <f t="shared" si="31"/>
        <v>0</v>
      </c>
      <c r="AH16" s="9">
        <f t="shared" si="32"/>
        <v>0</v>
      </c>
      <c r="AI16" s="9">
        <f t="shared" si="33"/>
        <v>0</v>
      </c>
      <c r="AJ16" s="9">
        <f t="shared" si="34"/>
        <v>0</v>
      </c>
      <c r="AK16" s="9">
        <f t="shared" si="35"/>
        <v>0</v>
      </c>
      <c r="AL16" s="10">
        <f t="shared" si="36"/>
        <v>1</v>
      </c>
      <c r="AM16" s="10">
        <f t="shared" si="37"/>
        <v>0</v>
      </c>
      <c r="AN16" s="10">
        <f t="shared" si="38"/>
        <v>1</v>
      </c>
      <c r="AO16" s="10">
        <f t="shared" si="39"/>
        <v>0</v>
      </c>
      <c r="AP16" s="10">
        <f t="shared" si="40"/>
        <v>1</v>
      </c>
      <c r="AQ16" s="10">
        <f t="shared" si="41"/>
        <v>0</v>
      </c>
      <c r="AR16" s="10">
        <f t="shared" si="42"/>
        <v>13</v>
      </c>
      <c r="AS16" s="8">
        <f t="shared" si="43"/>
        <v>0</v>
      </c>
      <c r="AT16" s="8">
        <f t="shared" si="44"/>
        <v>0</v>
      </c>
      <c r="AU16" s="8">
        <f t="shared" si="45"/>
        <v>0</v>
      </c>
      <c r="AV16" s="8">
        <f t="shared" si="46"/>
        <v>0</v>
      </c>
      <c r="AW16" s="8">
        <f t="shared" si="47"/>
        <v>0</v>
      </c>
      <c r="AX16" s="8">
        <f t="shared" si="48"/>
        <v>0</v>
      </c>
      <c r="AY16" s="8">
        <f t="shared" si="49"/>
        <v>0</v>
      </c>
      <c r="AZ16" s="7">
        <f t="shared" si="50"/>
        <v>0</v>
      </c>
      <c r="BA16" s="7">
        <f t="shared" si="51"/>
        <v>0</v>
      </c>
      <c r="BB16" s="7">
        <f t="shared" si="52"/>
        <v>0</v>
      </c>
      <c r="BC16" s="7">
        <f t="shared" si="53"/>
        <v>0</v>
      </c>
      <c r="BD16" s="7">
        <f t="shared" si="54"/>
        <v>0</v>
      </c>
      <c r="BE16" s="7">
        <f t="shared" si="55"/>
        <v>0</v>
      </c>
      <c r="BF16" s="7">
        <f t="shared" si="56"/>
        <v>0</v>
      </c>
      <c r="BG16" s="9">
        <f t="shared" si="57"/>
        <v>1</v>
      </c>
      <c r="BH16" s="9">
        <f t="shared" si="58"/>
        <v>1</v>
      </c>
      <c r="BI16" s="9">
        <f t="shared" si="59"/>
        <v>0</v>
      </c>
      <c r="BJ16" s="9">
        <f t="shared" si="60"/>
        <v>1</v>
      </c>
      <c r="BK16" s="9">
        <f t="shared" si="61"/>
        <v>0</v>
      </c>
      <c r="BL16" s="9">
        <f t="shared" si="62"/>
        <v>0</v>
      </c>
      <c r="BM16" s="9">
        <f t="shared" si="63"/>
        <v>12</v>
      </c>
      <c r="BN16" s="10">
        <f t="shared" si="64"/>
        <v>0</v>
      </c>
      <c r="BO16" s="10">
        <f t="shared" si="65"/>
        <v>0</v>
      </c>
      <c r="BP16" s="10">
        <f t="shared" si="66"/>
        <v>0</v>
      </c>
      <c r="BQ16" s="10">
        <f t="shared" si="67"/>
        <v>0</v>
      </c>
      <c r="BR16" s="10">
        <f t="shared" si="68"/>
        <v>0</v>
      </c>
      <c r="BS16" s="10">
        <f t="shared" si="69"/>
        <v>0</v>
      </c>
      <c r="BT16" s="10">
        <f t="shared" si="70"/>
        <v>0</v>
      </c>
      <c r="BU16" s="1">
        <f t="shared" si="72"/>
        <v>2</v>
      </c>
    </row>
    <row r="17" spans="1:73" ht="23.25" x14ac:dyDescent="0.45">
      <c r="A17" s="47">
        <f>+Standings!W16</f>
        <v>14</v>
      </c>
      <c r="B17" s="47" t="str">
        <f t="shared" si="75"/>
        <v>BB-BENNETT-14</v>
      </c>
      <c r="C17" s="47">
        <f>+Standings!V16</f>
        <v>4</v>
      </c>
      <c r="D17" s="48">
        <f>+E17</f>
        <v>45851</v>
      </c>
      <c r="E17" s="49">
        <v>45851</v>
      </c>
      <c r="F17" s="50">
        <v>0.41666666666666669</v>
      </c>
      <c r="G17" s="50"/>
      <c r="H17" s="47" t="str">
        <f>+Standings!AA16</f>
        <v>Lower Perk</v>
      </c>
      <c r="I17" s="47">
        <v>9</v>
      </c>
      <c r="J17" s="47" t="s">
        <v>18</v>
      </c>
      <c r="K17" s="47" t="str">
        <f>+Standings!AB16</f>
        <v>Radnor/Wayne</v>
      </c>
      <c r="L17" s="47">
        <v>10</v>
      </c>
      <c r="M17" s="47" t="str">
        <f>VLOOKUP(K17,Standings!$Q$4:$R$11,2,FALSE)</f>
        <v>R/W-Encke Park</v>
      </c>
      <c r="N17" s="51" t="s">
        <v>64</v>
      </c>
      <c r="O17" s="47" t="s">
        <v>43</v>
      </c>
      <c r="P17" s="11"/>
      <c r="Q17" s="8">
        <f t="shared" si="15"/>
        <v>0</v>
      </c>
      <c r="R17" s="8">
        <f t="shared" si="16"/>
        <v>0</v>
      </c>
      <c r="S17" s="8">
        <f t="shared" si="17"/>
        <v>0</v>
      </c>
      <c r="T17" s="8">
        <f t="shared" si="18"/>
        <v>0</v>
      </c>
      <c r="U17" s="8">
        <f t="shared" si="19"/>
        <v>0</v>
      </c>
      <c r="V17" s="8">
        <f t="shared" si="20"/>
        <v>0</v>
      </c>
      <c r="W17" s="8">
        <f t="shared" si="21"/>
        <v>0</v>
      </c>
      <c r="X17" s="7">
        <f t="shared" si="22"/>
        <v>0</v>
      </c>
      <c r="Y17" s="7">
        <f t="shared" si="23"/>
        <v>0</v>
      </c>
      <c r="Z17" s="7">
        <f t="shared" si="24"/>
        <v>0</v>
      </c>
      <c r="AA17" s="7">
        <f t="shared" si="25"/>
        <v>0</v>
      </c>
      <c r="AB17" s="7">
        <f t="shared" si="26"/>
        <v>0</v>
      </c>
      <c r="AC17" s="7">
        <f t="shared" si="27"/>
        <v>0</v>
      </c>
      <c r="AD17" s="7">
        <f t="shared" si="28"/>
        <v>0</v>
      </c>
      <c r="AE17" s="9">
        <f t="shared" si="29"/>
        <v>0</v>
      </c>
      <c r="AF17" s="9">
        <f t="shared" si="30"/>
        <v>0</v>
      </c>
      <c r="AG17" s="9">
        <f t="shared" si="31"/>
        <v>0</v>
      </c>
      <c r="AH17" s="9">
        <f t="shared" si="32"/>
        <v>0</v>
      </c>
      <c r="AI17" s="9">
        <f t="shared" si="33"/>
        <v>0</v>
      </c>
      <c r="AJ17" s="9">
        <f t="shared" si="34"/>
        <v>0</v>
      </c>
      <c r="AK17" s="9">
        <f t="shared" si="35"/>
        <v>0</v>
      </c>
      <c r="AL17" s="10">
        <f t="shared" si="36"/>
        <v>0</v>
      </c>
      <c r="AM17" s="10">
        <f t="shared" si="37"/>
        <v>0</v>
      </c>
      <c r="AN17" s="10">
        <f t="shared" si="38"/>
        <v>0</v>
      </c>
      <c r="AO17" s="10">
        <f t="shared" si="39"/>
        <v>0</v>
      </c>
      <c r="AP17" s="10">
        <f t="shared" si="40"/>
        <v>0</v>
      </c>
      <c r="AQ17" s="10">
        <f t="shared" si="41"/>
        <v>0</v>
      </c>
      <c r="AR17" s="10">
        <f t="shared" si="42"/>
        <v>0</v>
      </c>
      <c r="AS17" s="8">
        <f t="shared" si="43"/>
        <v>1</v>
      </c>
      <c r="AT17" s="8">
        <f t="shared" si="44"/>
        <v>0</v>
      </c>
      <c r="AU17" s="8">
        <f t="shared" si="45"/>
        <v>1</v>
      </c>
      <c r="AV17" s="8">
        <f t="shared" si="46"/>
        <v>0</v>
      </c>
      <c r="AW17" s="8">
        <f t="shared" si="47"/>
        <v>1</v>
      </c>
      <c r="AX17" s="8">
        <f t="shared" si="48"/>
        <v>0</v>
      </c>
      <c r="AY17" s="8">
        <f t="shared" si="49"/>
        <v>10</v>
      </c>
      <c r="AZ17" s="7">
        <f t="shared" si="50"/>
        <v>1</v>
      </c>
      <c r="BA17" s="7">
        <f t="shared" si="51"/>
        <v>1</v>
      </c>
      <c r="BB17" s="7">
        <f t="shared" si="52"/>
        <v>0</v>
      </c>
      <c r="BC17" s="7">
        <f t="shared" si="53"/>
        <v>1</v>
      </c>
      <c r="BD17" s="7">
        <f t="shared" si="54"/>
        <v>0</v>
      </c>
      <c r="BE17" s="7">
        <f t="shared" si="55"/>
        <v>0</v>
      </c>
      <c r="BF17" s="7">
        <f t="shared" si="56"/>
        <v>9</v>
      </c>
      <c r="BG17" s="9">
        <f t="shared" si="57"/>
        <v>0</v>
      </c>
      <c r="BH17" s="9">
        <f t="shared" si="58"/>
        <v>0</v>
      </c>
      <c r="BI17" s="9">
        <f t="shared" si="59"/>
        <v>0</v>
      </c>
      <c r="BJ17" s="9">
        <f t="shared" si="60"/>
        <v>0</v>
      </c>
      <c r="BK17" s="9">
        <f t="shared" si="61"/>
        <v>0</v>
      </c>
      <c r="BL17" s="9">
        <f t="shared" si="62"/>
        <v>0</v>
      </c>
      <c r="BM17" s="9">
        <f t="shared" si="63"/>
        <v>0</v>
      </c>
      <c r="BN17" s="10">
        <f t="shared" si="64"/>
        <v>0</v>
      </c>
      <c r="BO17" s="10">
        <f t="shared" si="65"/>
        <v>0</v>
      </c>
      <c r="BP17" s="10">
        <f t="shared" si="66"/>
        <v>0</v>
      </c>
      <c r="BQ17" s="10">
        <f t="shared" si="67"/>
        <v>0</v>
      </c>
      <c r="BR17" s="10">
        <f t="shared" si="68"/>
        <v>0</v>
      </c>
      <c r="BS17" s="10">
        <f t="shared" si="69"/>
        <v>0</v>
      </c>
      <c r="BT17" s="10">
        <f t="shared" si="70"/>
        <v>0</v>
      </c>
      <c r="BU17" s="1">
        <f t="shared" si="72"/>
        <v>2</v>
      </c>
    </row>
    <row r="18" spans="1:73" ht="23.25" x14ac:dyDescent="0.45">
      <c r="A18" s="47">
        <f>+Standings!W18</f>
        <v>15</v>
      </c>
      <c r="B18" s="47" t="str">
        <f t="shared" si="75"/>
        <v>BB-BENNETT-15</v>
      </c>
      <c r="C18" s="47">
        <f>+Standings!V18</f>
        <v>5</v>
      </c>
      <c r="D18" s="48">
        <f t="shared" ref="D18" si="76">+E18</f>
        <v>45855</v>
      </c>
      <c r="E18" s="49">
        <v>45855</v>
      </c>
      <c r="F18" s="50">
        <v>0.75</v>
      </c>
      <c r="G18" s="50"/>
      <c r="H18" s="47" t="str">
        <f>+Standings!AA18</f>
        <v>Lower Merion</v>
      </c>
      <c r="I18" s="47">
        <v>18</v>
      </c>
      <c r="J18" s="47" t="s">
        <v>18</v>
      </c>
      <c r="K18" s="47" t="str">
        <f>+Standings!AB18</f>
        <v>Chester Valley</v>
      </c>
      <c r="L18" s="47">
        <v>8</v>
      </c>
      <c r="M18" s="47" t="str">
        <f>VLOOKUP(K18,Standings!$Q$4:$R$11,2,FALSE)</f>
        <v>CV-Monument Park</v>
      </c>
      <c r="N18" s="51" t="s">
        <v>63</v>
      </c>
      <c r="O18" s="47" t="s">
        <v>43</v>
      </c>
      <c r="P18" s="3"/>
      <c r="Q18" s="8">
        <f t="shared" ref="Q18:Q19" si="77">IF(OR($H18=Q$1,$K18=Q$1),1,0)</f>
        <v>0</v>
      </c>
      <c r="R18" s="8">
        <f t="shared" ref="R18:R19" si="78">IF(AND(Q18=1,$K18=Q$1),1,0)</f>
        <v>0</v>
      </c>
      <c r="S18" s="8">
        <f t="shared" ref="S18:S19" si="79">IF(AND(Q18=1,$H18=Q$1),1,0)</f>
        <v>0</v>
      </c>
      <c r="T18" s="8">
        <f t="shared" ref="T18:T19" si="80">IF(OR(AND($H18=Q$1,$I18&gt;$L18),AND($K18=Q$1,$I18&lt;$L18)),1,0)</f>
        <v>0</v>
      </c>
      <c r="U18" s="8">
        <f t="shared" ref="U18:U19" si="81">IF(OR(AND($H18=Q$1,$I18&lt;$L18),AND($K18=Q$1,$I18&gt;$L18)),1,0)</f>
        <v>0</v>
      </c>
      <c r="V18" s="8">
        <f t="shared" ref="V18:V19" si="82">IF(AND(Q18=1,$I18+$L18&gt;0),1-SUM(T18:U18),0)</f>
        <v>0</v>
      </c>
      <c r="W18" s="8">
        <f t="shared" ref="W18:W19" si="83">IF(Q18=1,IF($H18=Q$1,$L18,$I18),0)</f>
        <v>0</v>
      </c>
      <c r="X18" s="7">
        <f t="shared" ref="X18:X19" si="84">IF(OR($H18=X$1,$K18=X$1),1,0)</f>
        <v>1</v>
      </c>
      <c r="Y18" s="7">
        <f t="shared" ref="Y18:Y19" si="85">IF(AND(X18=1,$K18=X$1),1,0)</f>
        <v>1</v>
      </c>
      <c r="Z18" s="7">
        <f t="shared" ref="Z18:Z19" si="86">IF(AND(X18=1,$H18=X$1),1,0)</f>
        <v>0</v>
      </c>
      <c r="AA18" s="7">
        <f t="shared" ref="AA18:AA19" si="87">IF(OR(AND($H18=X$1,$I18&gt;$L18),AND($K18=X$1,$I18&lt;$L18)),1,0)</f>
        <v>0</v>
      </c>
      <c r="AB18" s="7">
        <f t="shared" ref="AB18:AB19" si="88">IF(OR(AND($H18=X$1,$I18&lt;$L18),AND($K18=X$1,$I18&gt;$L18)),1,0)</f>
        <v>1</v>
      </c>
      <c r="AC18" s="7">
        <f t="shared" ref="AC18:AC19" si="89">IF(AND(X18=1,$I18+$L18&gt;0),1-SUM(AA18:AB18),0)</f>
        <v>0</v>
      </c>
      <c r="AD18" s="7">
        <f t="shared" ref="AD18:AD19" si="90">IF(X18=1,IF($H18=X$1,$L18,$I18),0)</f>
        <v>18</v>
      </c>
      <c r="AE18" s="9">
        <f t="shared" ref="AE18:AE19" si="91">IF(OR($H18=AE$1,$K18=AE$1),1,0)</f>
        <v>0</v>
      </c>
      <c r="AF18" s="9">
        <f t="shared" ref="AF18:AF19" si="92">IF(AND(AE18=1,$K18=AE$1),1,0)</f>
        <v>0</v>
      </c>
      <c r="AG18" s="9">
        <f t="shared" ref="AG18:AG19" si="93">IF(AND(AE18=1,$H18=AE$1),1,0)</f>
        <v>0</v>
      </c>
      <c r="AH18" s="9">
        <f t="shared" ref="AH18:AH19" si="94">IF(OR(AND($H18=AE$1,$I18&gt;$L18),AND($K18=AE$1,$I18&lt;$L18)),1,0)</f>
        <v>0</v>
      </c>
      <c r="AI18" s="9">
        <f t="shared" ref="AI18:AI19" si="95">IF(OR(AND($H18=AE$1,$I18&lt;$L18),AND($K18=AE$1,$I18&gt;$L18)),1,0)</f>
        <v>0</v>
      </c>
      <c r="AJ18" s="9">
        <f t="shared" ref="AJ18:AJ19" si="96">IF(AND(AE18=1,$I18+$L18&gt;0),1-SUM(AH18:AI18),0)</f>
        <v>0</v>
      </c>
      <c r="AK18" s="9">
        <f t="shared" ref="AK18:AK19" si="97">IF(AE18=1,IF($H18=AE$1,$L18,$I18),0)</f>
        <v>0</v>
      </c>
      <c r="AL18" s="10">
        <f t="shared" ref="AL18:AL19" si="98">IF(OR($H18=AL$1,$K18=AL$1),1,0)</f>
        <v>1</v>
      </c>
      <c r="AM18" s="10">
        <f t="shared" ref="AM18:AM19" si="99">IF(AND(AL18=1,$K18=AL$1),1,0)</f>
        <v>0</v>
      </c>
      <c r="AN18" s="10">
        <f t="shared" ref="AN18:AN19" si="100">IF(AND(AL18=1,$H18=AL$1),1,0)</f>
        <v>1</v>
      </c>
      <c r="AO18" s="10">
        <f t="shared" ref="AO18:AO19" si="101">IF(OR(AND($H18=AL$1,$I18&gt;$L18),AND($K18=AL$1,$I18&lt;$L18)),1,0)</f>
        <v>1</v>
      </c>
      <c r="AP18" s="10">
        <f t="shared" ref="AP18:AP19" si="102">IF(OR(AND($H18=AL$1,$I18&lt;$L18),AND($K18=AL$1,$I18&gt;$L18)),1,0)</f>
        <v>0</v>
      </c>
      <c r="AQ18" s="10">
        <f t="shared" ref="AQ18:AQ19" si="103">IF(AND(AL18=1,$I18+$L18&gt;0),1-SUM(AO18:AP18),0)</f>
        <v>0</v>
      </c>
      <c r="AR18" s="10">
        <f t="shared" ref="AR18:AR19" si="104">IF(AL18=1,IF($H18=AL$1,$L18,$I18),0)</f>
        <v>8</v>
      </c>
      <c r="AS18" s="8">
        <f t="shared" ref="AS18:AS19" si="105">IF(OR($H18=AS$1,$K18=AS$1),1,0)</f>
        <v>0</v>
      </c>
      <c r="AT18" s="8">
        <f t="shared" ref="AT18:AT19" si="106">IF(AND(AS18=1,$K18=AS$1),1,0)</f>
        <v>0</v>
      </c>
      <c r="AU18" s="8">
        <f t="shared" ref="AU18:AU19" si="107">IF(AND(AS18=1,$H18=AS$1),1,0)</f>
        <v>0</v>
      </c>
      <c r="AV18" s="8">
        <f t="shared" ref="AV18:AV19" si="108">IF(OR(AND($H18=AS$1,$I18&gt;$L18),AND($K18=AS$1,$I18&lt;$L18)),1,0)</f>
        <v>0</v>
      </c>
      <c r="AW18" s="8">
        <f t="shared" ref="AW18:AW19" si="109">IF(OR(AND($H18=AS$1,$I18&lt;$L18),AND($K18=AS$1,$I18&gt;$L18)),1,0)</f>
        <v>0</v>
      </c>
      <c r="AX18" s="8">
        <f t="shared" ref="AX18:AX19" si="110">IF(AND(AS18=1,$I18+$L18&gt;0),1-SUM(AV18:AW18),0)</f>
        <v>0</v>
      </c>
      <c r="AY18" s="8">
        <f t="shared" ref="AY18:AY19" si="111">IF(AS18=1,IF($H18=AS$1,$L18,$I18),0)</f>
        <v>0</v>
      </c>
      <c r="AZ18" s="7">
        <f t="shared" ref="AZ18:AZ19" si="112">IF(OR($H18=AZ$1,$K18=AZ$1),1,0)</f>
        <v>0</v>
      </c>
      <c r="BA18" s="7">
        <f t="shared" ref="BA18:BA19" si="113">IF(AND(AZ18=1,$K18=AZ$1),1,0)</f>
        <v>0</v>
      </c>
      <c r="BB18" s="7">
        <f t="shared" ref="BB18:BB19" si="114">IF(AND(AZ18=1,$H18=AZ$1),1,0)</f>
        <v>0</v>
      </c>
      <c r="BC18" s="7">
        <f t="shared" ref="BC18:BC19" si="115">IF(OR(AND($H18=AZ$1,$I18&gt;$L18),AND($K18=AZ$1,$I18&lt;$L18)),1,0)</f>
        <v>0</v>
      </c>
      <c r="BD18" s="7">
        <f t="shared" ref="BD18:BD19" si="116">IF(OR(AND($H18=AZ$1,$I18&lt;$L18),AND($K18=AZ$1,$I18&gt;$L18)),1,0)</f>
        <v>0</v>
      </c>
      <c r="BE18" s="7">
        <f t="shared" ref="BE18:BE19" si="117">IF(AND(AZ18=1,$I18+$L18&gt;0),1-SUM(BC18:BD18),0)</f>
        <v>0</v>
      </c>
      <c r="BF18" s="7">
        <f t="shared" ref="BF18:BF19" si="118">IF(AZ18=1,IF($H18=AZ$1,$L18,$I18),0)</f>
        <v>0</v>
      </c>
      <c r="BG18" s="9">
        <f t="shared" ref="BG18:BG19" si="119">IF(OR($H18=BG$1,$K18=BG$1),1,0)</f>
        <v>0</v>
      </c>
      <c r="BH18" s="9">
        <f t="shared" ref="BH18:BH19" si="120">IF(AND(BG18=1,$K18=BG$1),1,0)</f>
        <v>0</v>
      </c>
      <c r="BI18" s="9">
        <f t="shared" ref="BI18:BI19" si="121">IF(AND(BG18=1,$H18=BG$1),1,0)</f>
        <v>0</v>
      </c>
      <c r="BJ18" s="9">
        <f t="shared" ref="BJ18:BJ19" si="122">IF(OR(AND($H18=BG$1,$I18&gt;$L18),AND($K18=BG$1,$I18&lt;$L18)),1,0)</f>
        <v>0</v>
      </c>
      <c r="BK18" s="9">
        <f t="shared" ref="BK18:BK19" si="123">IF(OR(AND($H18=BG$1,$I18&lt;$L18),AND($K18=BG$1,$I18&gt;$L18)),1,0)</f>
        <v>0</v>
      </c>
      <c r="BL18" s="9">
        <f t="shared" ref="BL18:BL19" si="124">IF(AND(BG18=1,$I18+$L18&gt;0),1-SUM(BJ18:BK18),0)</f>
        <v>0</v>
      </c>
      <c r="BM18" s="9">
        <f t="shared" ref="BM18:BM19" si="125">IF(BG18=1,IF($H18=BG$1,$L18,$I18),0)</f>
        <v>0</v>
      </c>
      <c r="BN18" s="10">
        <f t="shared" ref="BN18:BN19" si="126">IF(OR($H18=BN$1,$K18=BN$1),1,0)</f>
        <v>0</v>
      </c>
      <c r="BO18" s="10">
        <f t="shared" ref="BO18:BO19" si="127">IF(AND(BN18=1,$K18=BN$1),1,0)</f>
        <v>0</v>
      </c>
      <c r="BP18" s="10">
        <f t="shared" ref="BP18:BP19" si="128">IF(AND(BN18=1,$H18=BN$1),1,0)</f>
        <v>0</v>
      </c>
      <c r="BQ18" s="10">
        <f t="shared" ref="BQ18:BQ19" si="129">IF(OR(AND($H18=BN$1,$I18&gt;$L18),AND($K18=BN$1,$I18&lt;$L18)),1,0)</f>
        <v>0</v>
      </c>
      <c r="BR18" s="10">
        <f t="shared" ref="BR18:BR19" si="130">IF(OR(AND($H18=BN$1,$I18&lt;$L18),AND($K18=BN$1,$I18&gt;$L18)),1,0)</f>
        <v>0</v>
      </c>
      <c r="BS18" s="10">
        <f t="shared" ref="BS18:BS19" si="131">IF(AND(BN18=1,$I18+$L18&gt;0),1-SUM(BQ18:BR18),0)</f>
        <v>0</v>
      </c>
      <c r="BT18" s="10">
        <f t="shared" ref="BT18:BT19" si="132">IF(BN18=1,IF($H18=BN$1,$L18,$I18),0)</f>
        <v>0</v>
      </c>
      <c r="BU18" s="1">
        <f t="shared" si="72"/>
        <v>2</v>
      </c>
    </row>
    <row r="19" spans="1:73" ht="23.25" x14ac:dyDescent="0.45">
      <c r="A19" s="47">
        <f>+Standings!W19</f>
        <v>16</v>
      </c>
      <c r="B19" s="47" t="str">
        <f t="shared" si="75"/>
        <v>BB-BENNETT-16</v>
      </c>
      <c r="C19" s="47">
        <f>+Standings!V19</f>
        <v>5</v>
      </c>
      <c r="D19" s="48">
        <f t="shared" ref="D19" si="133">+E19</f>
        <v>45855</v>
      </c>
      <c r="E19" s="49">
        <v>45855</v>
      </c>
      <c r="F19" s="50">
        <v>0.75</v>
      </c>
      <c r="G19" s="50"/>
      <c r="H19" s="47" t="str">
        <f>+Standings!AA19</f>
        <v>Lower Perk</v>
      </c>
      <c r="I19" s="47">
        <v>0</v>
      </c>
      <c r="J19" s="47" t="s">
        <v>18</v>
      </c>
      <c r="K19" s="47" t="str">
        <f>+Standings!AB19</f>
        <v>Berwyn-Paoli</v>
      </c>
      <c r="L19" s="47">
        <v>6</v>
      </c>
      <c r="M19" s="47" t="str">
        <f>VLOOKUP(K19,Standings!$Q$4:$R$11,2,FALSE)</f>
        <v>BP-Field of Dreams</v>
      </c>
      <c r="N19" s="51" t="s">
        <v>69</v>
      </c>
      <c r="O19" s="47" t="s">
        <v>43</v>
      </c>
      <c r="P19" s="3"/>
      <c r="Q19" s="8">
        <f t="shared" si="77"/>
        <v>1</v>
      </c>
      <c r="R19" s="8">
        <f t="shared" si="78"/>
        <v>1</v>
      </c>
      <c r="S19" s="8">
        <f t="shared" si="79"/>
        <v>0</v>
      </c>
      <c r="T19" s="8">
        <f t="shared" si="80"/>
        <v>1</v>
      </c>
      <c r="U19" s="8">
        <f t="shared" si="81"/>
        <v>0</v>
      </c>
      <c r="V19" s="8">
        <f t="shared" si="82"/>
        <v>0</v>
      </c>
      <c r="W19" s="8">
        <f t="shared" si="83"/>
        <v>0</v>
      </c>
      <c r="X19" s="7">
        <f t="shared" si="84"/>
        <v>0</v>
      </c>
      <c r="Y19" s="7">
        <f t="shared" si="85"/>
        <v>0</v>
      </c>
      <c r="Z19" s="7">
        <f t="shared" si="86"/>
        <v>0</v>
      </c>
      <c r="AA19" s="7">
        <f t="shared" si="87"/>
        <v>0</v>
      </c>
      <c r="AB19" s="7">
        <f t="shared" si="88"/>
        <v>0</v>
      </c>
      <c r="AC19" s="7">
        <f t="shared" si="89"/>
        <v>0</v>
      </c>
      <c r="AD19" s="7">
        <f t="shared" si="90"/>
        <v>0</v>
      </c>
      <c r="AE19" s="9">
        <f t="shared" si="91"/>
        <v>0</v>
      </c>
      <c r="AF19" s="9">
        <f t="shared" si="92"/>
        <v>0</v>
      </c>
      <c r="AG19" s="9">
        <f t="shared" si="93"/>
        <v>0</v>
      </c>
      <c r="AH19" s="9">
        <f t="shared" si="94"/>
        <v>0</v>
      </c>
      <c r="AI19" s="9">
        <f t="shared" si="95"/>
        <v>0</v>
      </c>
      <c r="AJ19" s="9">
        <f t="shared" si="96"/>
        <v>0</v>
      </c>
      <c r="AK19" s="9">
        <f t="shared" si="97"/>
        <v>0</v>
      </c>
      <c r="AL19" s="10">
        <f t="shared" si="98"/>
        <v>0</v>
      </c>
      <c r="AM19" s="10">
        <f t="shared" si="99"/>
        <v>0</v>
      </c>
      <c r="AN19" s="10">
        <f t="shared" si="100"/>
        <v>0</v>
      </c>
      <c r="AO19" s="10">
        <f t="shared" si="101"/>
        <v>0</v>
      </c>
      <c r="AP19" s="10">
        <f t="shared" si="102"/>
        <v>0</v>
      </c>
      <c r="AQ19" s="10">
        <f t="shared" si="103"/>
        <v>0</v>
      </c>
      <c r="AR19" s="10">
        <f t="shared" si="104"/>
        <v>0</v>
      </c>
      <c r="AS19" s="8">
        <f t="shared" si="105"/>
        <v>1</v>
      </c>
      <c r="AT19" s="8">
        <f t="shared" si="106"/>
        <v>0</v>
      </c>
      <c r="AU19" s="8">
        <f t="shared" si="107"/>
        <v>1</v>
      </c>
      <c r="AV19" s="8">
        <f t="shared" si="108"/>
        <v>0</v>
      </c>
      <c r="AW19" s="8">
        <f t="shared" si="109"/>
        <v>1</v>
      </c>
      <c r="AX19" s="8">
        <f t="shared" si="110"/>
        <v>0</v>
      </c>
      <c r="AY19" s="8">
        <f t="shared" si="111"/>
        <v>6</v>
      </c>
      <c r="AZ19" s="7">
        <f t="shared" si="112"/>
        <v>0</v>
      </c>
      <c r="BA19" s="7">
        <f t="shared" si="113"/>
        <v>0</v>
      </c>
      <c r="BB19" s="7">
        <f t="shared" si="114"/>
        <v>0</v>
      </c>
      <c r="BC19" s="7">
        <f t="shared" si="115"/>
        <v>0</v>
      </c>
      <c r="BD19" s="7">
        <f t="shared" si="116"/>
        <v>0</v>
      </c>
      <c r="BE19" s="7">
        <f t="shared" si="117"/>
        <v>0</v>
      </c>
      <c r="BF19" s="7">
        <f t="shared" si="118"/>
        <v>0</v>
      </c>
      <c r="BG19" s="9">
        <f t="shared" si="119"/>
        <v>0</v>
      </c>
      <c r="BH19" s="9">
        <f t="shared" si="120"/>
        <v>0</v>
      </c>
      <c r="BI19" s="9">
        <f t="shared" si="121"/>
        <v>0</v>
      </c>
      <c r="BJ19" s="9">
        <f t="shared" si="122"/>
        <v>0</v>
      </c>
      <c r="BK19" s="9">
        <f t="shared" si="123"/>
        <v>0</v>
      </c>
      <c r="BL19" s="9">
        <f t="shared" si="124"/>
        <v>0</v>
      </c>
      <c r="BM19" s="9">
        <f t="shared" si="125"/>
        <v>0</v>
      </c>
      <c r="BN19" s="10">
        <f t="shared" si="126"/>
        <v>0</v>
      </c>
      <c r="BO19" s="10">
        <f t="shared" si="127"/>
        <v>0</v>
      </c>
      <c r="BP19" s="10">
        <f t="shared" si="128"/>
        <v>0</v>
      </c>
      <c r="BQ19" s="10">
        <f t="shared" si="129"/>
        <v>0</v>
      </c>
      <c r="BR19" s="10">
        <f t="shared" si="130"/>
        <v>0</v>
      </c>
      <c r="BS19" s="10">
        <f t="shared" si="131"/>
        <v>0</v>
      </c>
      <c r="BT19" s="10">
        <f t="shared" si="132"/>
        <v>0</v>
      </c>
      <c r="BU19" s="1">
        <f t="shared" si="72"/>
        <v>2</v>
      </c>
    </row>
    <row r="20" spans="1:73" x14ac:dyDescent="0.45">
      <c r="A20" s="47">
        <f>+Standings!W20</f>
        <v>17</v>
      </c>
      <c r="B20" s="47" t="str">
        <f t="shared" si="75"/>
        <v>BB-BENNETT-17</v>
      </c>
      <c r="C20" s="47">
        <f>+Standings!V20</f>
        <v>5</v>
      </c>
      <c r="D20" s="48">
        <f t="shared" ref="D20:D24" si="134">+E20</f>
        <v>45852</v>
      </c>
      <c r="E20" s="49">
        <v>45852</v>
      </c>
      <c r="F20" s="50">
        <v>0.79166666666666663</v>
      </c>
      <c r="G20" s="50"/>
      <c r="H20" s="47" t="str">
        <f>+Standings!AA20</f>
        <v>Radnor/Wayne</v>
      </c>
      <c r="I20" s="47">
        <v>3</v>
      </c>
      <c r="J20" s="47" t="s">
        <v>18</v>
      </c>
      <c r="K20" s="47" t="str">
        <f>+Standings!AB20</f>
        <v>Upper Providence</v>
      </c>
      <c r="L20" s="47">
        <v>13</v>
      </c>
      <c r="M20" s="47" t="str">
        <f>VLOOKUP(K20,Standings!$Q$4:$R$11,2,FALSE)</f>
        <v>UP-MacFarlan Park</v>
      </c>
      <c r="N20" s="47"/>
      <c r="O20" s="47" t="s">
        <v>43</v>
      </c>
      <c r="P20" s="3"/>
      <c r="Q20" s="8">
        <f t="shared" ref="Q20:Q24" si="135">IF(OR($H20=Q$1,$K20=Q$1),1,0)</f>
        <v>0</v>
      </c>
      <c r="R20" s="8">
        <f t="shared" ref="R20:R24" si="136">IF(AND(Q20=1,$K20=Q$1),1,0)</f>
        <v>0</v>
      </c>
      <c r="S20" s="8">
        <f t="shared" ref="S20:S24" si="137">IF(AND(Q20=1,$H20=Q$1),1,0)</f>
        <v>0</v>
      </c>
      <c r="T20" s="8">
        <f t="shared" ref="T20:T24" si="138">IF(OR(AND($H20=Q$1,$I20&gt;$L20),AND($K20=Q$1,$I20&lt;$L20)),1,0)</f>
        <v>0</v>
      </c>
      <c r="U20" s="8">
        <f t="shared" ref="U20:U24" si="139">IF(OR(AND($H20=Q$1,$I20&lt;$L20),AND($K20=Q$1,$I20&gt;$L20)),1,0)</f>
        <v>0</v>
      </c>
      <c r="V20" s="8">
        <f t="shared" ref="V20:V24" si="140">IF(AND(Q20=1,$I20+$L20&gt;0),1-SUM(T20:U20),0)</f>
        <v>0</v>
      </c>
      <c r="W20" s="8">
        <f t="shared" ref="W20:W24" si="141">IF(Q20=1,IF($H20=Q$1,$L20,$I20),0)</f>
        <v>0</v>
      </c>
      <c r="X20" s="7">
        <f t="shared" ref="X20:X24" si="142">IF(OR($H20=X$1,$K20=X$1),1,0)</f>
        <v>0</v>
      </c>
      <c r="Y20" s="7">
        <f t="shared" ref="Y20:Y24" si="143">IF(AND(X20=1,$K20=X$1),1,0)</f>
        <v>0</v>
      </c>
      <c r="Z20" s="7">
        <f t="shared" ref="Z20:Z24" si="144">IF(AND(X20=1,$H20=X$1),1,0)</f>
        <v>0</v>
      </c>
      <c r="AA20" s="7">
        <f t="shared" ref="AA20:AA24" si="145">IF(OR(AND($H20=X$1,$I20&gt;$L20),AND($K20=X$1,$I20&lt;$L20)),1,0)</f>
        <v>0</v>
      </c>
      <c r="AB20" s="7">
        <f t="shared" ref="AB20:AB24" si="146">IF(OR(AND($H20=X$1,$I20&lt;$L20),AND($K20=X$1,$I20&gt;$L20)),1,0)</f>
        <v>0</v>
      </c>
      <c r="AC20" s="7">
        <f t="shared" ref="AC20:AC24" si="147">IF(AND(X20=1,$I20+$L20&gt;0),1-SUM(AA20:AB20),0)</f>
        <v>0</v>
      </c>
      <c r="AD20" s="7">
        <f t="shared" ref="AD20:AD24" si="148">IF(X20=1,IF($H20=X$1,$L20,$I20),0)</f>
        <v>0</v>
      </c>
      <c r="AE20" s="9">
        <f t="shared" ref="AE20:AE24" si="149">IF(OR($H20=AE$1,$K20=AE$1),1,0)</f>
        <v>0</v>
      </c>
      <c r="AF20" s="9">
        <f t="shared" ref="AF20:AF24" si="150">IF(AND(AE20=1,$K20=AE$1),1,0)</f>
        <v>0</v>
      </c>
      <c r="AG20" s="9">
        <f t="shared" ref="AG20:AG24" si="151">IF(AND(AE20=1,$H20=AE$1),1,0)</f>
        <v>0</v>
      </c>
      <c r="AH20" s="9">
        <f t="shared" ref="AH20:AH24" si="152">IF(OR(AND($H20=AE$1,$I20&gt;$L20),AND($K20=AE$1,$I20&lt;$L20)),1,0)</f>
        <v>0</v>
      </c>
      <c r="AI20" s="9">
        <f t="shared" ref="AI20:AI24" si="153">IF(OR(AND($H20=AE$1,$I20&lt;$L20),AND($K20=AE$1,$I20&gt;$L20)),1,0)</f>
        <v>0</v>
      </c>
      <c r="AJ20" s="9">
        <f t="shared" ref="AJ20:AJ24" si="154">IF(AND(AE20=1,$I20+$L20&gt;0),1-SUM(AH20:AI20),0)</f>
        <v>0</v>
      </c>
      <c r="AK20" s="9">
        <f t="shared" ref="AK20:AK24" si="155">IF(AE20=1,IF($H20=AE$1,$L20,$I20),0)</f>
        <v>0</v>
      </c>
      <c r="AL20" s="10">
        <f t="shared" ref="AL20:AL24" si="156">IF(OR($H20=AL$1,$K20=AL$1),1,0)</f>
        <v>0</v>
      </c>
      <c r="AM20" s="10">
        <f t="shared" ref="AM20:AM24" si="157">IF(AND(AL20=1,$K20=AL$1),1,0)</f>
        <v>0</v>
      </c>
      <c r="AN20" s="10">
        <f t="shared" ref="AN20:AN24" si="158">IF(AND(AL20=1,$H20=AL$1),1,0)</f>
        <v>0</v>
      </c>
      <c r="AO20" s="10">
        <f t="shared" ref="AO20:AO24" si="159">IF(OR(AND($H20=AL$1,$I20&gt;$L20),AND($K20=AL$1,$I20&lt;$L20)),1,0)</f>
        <v>0</v>
      </c>
      <c r="AP20" s="10">
        <f t="shared" ref="AP20:AP24" si="160">IF(OR(AND($H20=AL$1,$I20&lt;$L20),AND($K20=AL$1,$I20&gt;$L20)),1,0)</f>
        <v>0</v>
      </c>
      <c r="AQ20" s="10">
        <f t="shared" ref="AQ20:AQ24" si="161">IF(AND(AL20=1,$I20+$L20&gt;0),1-SUM(AO20:AP20),0)</f>
        <v>0</v>
      </c>
      <c r="AR20" s="10">
        <f t="shared" ref="AR20:AR24" si="162">IF(AL20=1,IF($H20=AL$1,$L20,$I20),0)</f>
        <v>0</v>
      </c>
      <c r="AS20" s="8">
        <f t="shared" ref="AS20:AS24" si="163">IF(OR($H20=AS$1,$K20=AS$1),1,0)</f>
        <v>0</v>
      </c>
      <c r="AT20" s="8">
        <f t="shared" ref="AT20:AT24" si="164">IF(AND(AS20=1,$K20=AS$1),1,0)</f>
        <v>0</v>
      </c>
      <c r="AU20" s="8">
        <f t="shared" ref="AU20:AU24" si="165">IF(AND(AS20=1,$H20=AS$1),1,0)</f>
        <v>0</v>
      </c>
      <c r="AV20" s="8">
        <f t="shared" ref="AV20:AV24" si="166">IF(OR(AND($H20=AS$1,$I20&gt;$L20),AND($K20=AS$1,$I20&lt;$L20)),1,0)</f>
        <v>0</v>
      </c>
      <c r="AW20" s="8">
        <f t="shared" ref="AW20:AW24" si="167">IF(OR(AND($H20=AS$1,$I20&lt;$L20),AND($K20=AS$1,$I20&gt;$L20)),1,0)</f>
        <v>0</v>
      </c>
      <c r="AX20" s="8">
        <f t="shared" ref="AX20:AX24" si="168">IF(AND(AS20=1,$I20+$L20&gt;0),1-SUM(AV20:AW20),0)</f>
        <v>0</v>
      </c>
      <c r="AY20" s="8">
        <f t="shared" ref="AY20:AY24" si="169">IF(AS20=1,IF($H20=AS$1,$L20,$I20),0)</f>
        <v>0</v>
      </c>
      <c r="AZ20" s="7">
        <f t="shared" ref="AZ20:AZ24" si="170">IF(OR($H20=AZ$1,$K20=AZ$1),1,0)</f>
        <v>1</v>
      </c>
      <c r="BA20" s="7">
        <f t="shared" ref="BA20:BA24" si="171">IF(AND(AZ20=1,$K20=AZ$1),1,0)</f>
        <v>0</v>
      </c>
      <c r="BB20" s="7">
        <f t="shared" ref="BB20:BB24" si="172">IF(AND(AZ20=1,$H20=AZ$1),1,0)</f>
        <v>1</v>
      </c>
      <c r="BC20" s="7">
        <f t="shared" ref="BC20:BC24" si="173">IF(OR(AND($H20=AZ$1,$I20&gt;$L20),AND($K20=AZ$1,$I20&lt;$L20)),1,0)</f>
        <v>0</v>
      </c>
      <c r="BD20" s="7">
        <f t="shared" ref="BD20:BD24" si="174">IF(OR(AND($H20=AZ$1,$I20&lt;$L20),AND($K20=AZ$1,$I20&gt;$L20)),1,0)</f>
        <v>1</v>
      </c>
      <c r="BE20" s="7">
        <f t="shared" ref="BE20:BE24" si="175">IF(AND(AZ20=1,$I20+$L20&gt;0),1-SUM(BC20:BD20),0)</f>
        <v>0</v>
      </c>
      <c r="BF20" s="7">
        <f t="shared" ref="BF20:BF24" si="176">IF(AZ20=1,IF($H20=AZ$1,$L20,$I20),0)</f>
        <v>13</v>
      </c>
      <c r="BG20" s="9">
        <f t="shared" ref="BG20:BG24" si="177">IF(OR($H20=BG$1,$K20=BG$1),1,0)</f>
        <v>1</v>
      </c>
      <c r="BH20" s="9">
        <f t="shared" ref="BH20:BH24" si="178">IF(AND(BG20=1,$K20=BG$1),1,0)</f>
        <v>1</v>
      </c>
      <c r="BI20" s="9">
        <f t="shared" ref="BI20:BI24" si="179">IF(AND(BG20=1,$H20=BG$1),1,0)</f>
        <v>0</v>
      </c>
      <c r="BJ20" s="9">
        <f t="shared" ref="BJ20:BJ24" si="180">IF(OR(AND($H20=BG$1,$I20&gt;$L20),AND($K20=BG$1,$I20&lt;$L20)),1,0)</f>
        <v>1</v>
      </c>
      <c r="BK20" s="9">
        <f t="shared" ref="BK20:BK24" si="181">IF(OR(AND($H20=BG$1,$I20&lt;$L20),AND($K20=BG$1,$I20&gt;$L20)),1,0)</f>
        <v>0</v>
      </c>
      <c r="BL20" s="9">
        <f t="shared" ref="BL20:BL24" si="182">IF(AND(BG20=1,$I20+$L20&gt;0),1-SUM(BJ20:BK20),0)</f>
        <v>0</v>
      </c>
      <c r="BM20" s="9">
        <f t="shared" ref="BM20:BM24" si="183">IF(BG20=1,IF($H20=BG$1,$L20,$I20),0)</f>
        <v>3</v>
      </c>
      <c r="BN20" s="10">
        <f t="shared" ref="BN20:BN24" si="184">IF(OR($H20=BN$1,$K20=BN$1),1,0)</f>
        <v>0</v>
      </c>
      <c r="BO20" s="10">
        <f t="shared" ref="BO20:BO24" si="185">IF(AND(BN20=1,$K20=BN$1),1,0)</f>
        <v>0</v>
      </c>
      <c r="BP20" s="10">
        <f t="shared" ref="BP20:BP24" si="186">IF(AND(BN20=1,$H20=BN$1),1,0)</f>
        <v>0</v>
      </c>
      <c r="BQ20" s="10">
        <f t="shared" ref="BQ20:BQ24" si="187">IF(OR(AND($H20=BN$1,$I20&gt;$L20),AND($K20=BN$1,$I20&lt;$L20)),1,0)</f>
        <v>0</v>
      </c>
      <c r="BR20" s="10">
        <f t="shared" ref="BR20:BR24" si="188">IF(OR(AND($H20=BN$1,$I20&lt;$L20),AND($K20=BN$1,$I20&gt;$L20)),1,0)</f>
        <v>0</v>
      </c>
      <c r="BS20" s="10">
        <f t="shared" ref="BS20:BS24" si="189">IF(AND(BN20=1,$I20+$L20&gt;0),1-SUM(BQ20:BR20),0)</f>
        <v>0</v>
      </c>
      <c r="BT20" s="10">
        <f t="shared" ref="BT20:BT24" si="190">IF(BN20=1,IF($H20=BN$1,$L20,$I20),0)</f>
        <v>0</v>
      </c>
      <c r="BU20" s="1">
        <f t="shared" si="72"/>
        <v>2</v>
      </c>
    </row>
    <row r="21" spans="1:73" x14ac:dyDescent="0.45">
      <c r="A21" s="47">
        <f>+Standings!W21</f>
        <v>18</v>
      </c>
      <c r="B21" s="47" t="str">
        <f t="shared" si="75"/>
        <v>BB-BENNETT-18</v>
      </c>
      <c r="C21" s="47">
        <f>+Standings!V21</f>
        <v>5</v>
      </c>
      <c r="D21" s="48">
        <f t="shared" si="134"/>
        <v>45854</v>
      </c>
      <c r="E21" s="49">
        <v>45854</v>
      </c>
      <c r="F21" s="50">
        <v>0.75</v>
      </c>
      <c r="G21" s="50"/>
      <c r="H21" s="47" t="str">
        <f>+Standings!AA21</f>
        <v>Great Valley Exton</v>
      </c>
      <c r="I21" s="47">
        <v>11</v>
      </c>
      <c r="J21" s="47" t="s">
        <v>18</v>
      </c>
      <c r="K21" s="47" t="s">
        <v>24</v>
      </c>
      <c r="L21" s="47">
        <v>21</v>
      </c>
      <c r="M21" s="47" t="s">
        <v>27</v>
      </c>
      <c r="N21" s="47"/>
      <c r="O21" s="47" t="s">
        <v>43</v>
      </c>
      <c r="P21" s="3"/>
      <c r="Q21" s="8">
        <f t="shared" si="135"/>
        <v>0</v>
      </c>
      <c r="R21" s="8">
        <f t="shared" si="136"/>
        <v>0</v>
      </c>
      <c r="S21" s="8">
        <f t="shared" si="137"/>
        <v>0</v>
      </c>
      <c r="T21" s="8">
        <f t="shared" si="138"/>
        <v>0</v>
      </c>
      <c r="U21" s="8">
        <f t="shared" si="139"/>
        <v>0</v>
      </c>
      <c r="V21" s="8">
        <f t="shared" si="140"/>
        <v>0</v>
      </c>
      <c r="W21" s="8">
        <f t="shared" si="141"/>
        <v>0</v>
      </c>
      <c r="X21" s="7">
        <f t="shared" si="142"/>
        <v>1</v>
      </c>
      <c r="Y21" s="7">
        <f t="shared" si="143"/>
        <v>1</v>
      </c>
      <c r="Z21" s="7">
        <f t="shared" si="144"/>
        <v>0</v>
      </c>
      <c r="AA21" s="7">
        <f t="shared" si="145"/>
        <v>1</v>
      </c>
      <c r="AB21" s="7">
        <f t="shared" si="146"/>
        <v>0</v>
      </c>
      <c r="AC21" s="7">
        <f t="shared" si="147"/>
        <v>0</v>
      </c>
      <c r="AD21" s="7">
        <f t="shared" si="148"/>
        <v>11</v>
      </c>
      <c r="AE21" s="9">
        <f t="shared" si="149"/>
        <v>1</v>
      </c>
      <c r="AF21" s="9">
        <f t="shared" si="150"/>
        <v>0</v>
      </c>
      <c r="AG21" s="9">
        <f t="shared" si="151"/>
        <v>1</v>
      </c>
      <c r="AH21" s="9">
        <f t="shared" si="152"/>
        <v>0</v>
      </c>
      <c r="AI21" s="9">
        <f t="shared" si="153"/>
        <v>1</v>
      </c>
      <c r="AJ21" s="9">
        <f t="shared" si="154"/>
        <v>0</v>
      </c>
      <c r="AK21" s="9">
        <f t="shared" si="155"/>
        <v>21</v>
      </c>
      <c r="AL21" s="10">
        <f t="shared" si="156"/>
        <v>0</v>
      </c>
      <c r="AM21" s="10">
        <f t="shared" si="157"/>
        <v>0</v>
      </c>
      <c r="AN21" s="10">
        <f t="shared" si="158"/>
        <v>0</v>
      </c>
      <c r="AO21" s="10">
        <f t="shared" si="159"/>
        <v>0</v>
      </c>
      <c r="AP21" s="10">
        <f t="shared" si="160"/>
        <v>0</v>
      </c>
      <c r="AQ21" s="10">
        <f t="shared" si="161"/>
        <v>0</v>
      </c>
      <c r="AR21" s="10">
        <f t="shared" si="162"/>
        <v>0</v>
      </c>
      <c r="AS21" s="8">
        <f t="shared" si="163"/>
        <v>0</v>
      </c>
      <c r="AT21" s="8">
        <f t="shared" si="164"/>
        <v>0</v>
      </c>
      <c r="AU21" s="8">
        <f t="shared" si="165"/>
        <v>0</v>
      </c>
      <c r="AV21" s="8">
        <f t="shared" si="166"/>
        <v>0</v>
      </c>
      <c r="AW21" s="8">
        <f t="shared" si="167"/>
        <v>0</v>
      </c>
      <c r="AX21" s="8">
        <f t="shared" si="168"/>
        <v>0</v>
      </c>
      <c r="AY21" s="8">
        <f t="shared" si="169"/>
        <v>0</v>
      </c>
      <c r="AZ21" s="7">
        <f t="shared" si="170"/>
        <v>0</v>
      </c>
      <c r="BA21" s="7">
        <f t="shared" si="171"/>
        <v>0</v>
      </c>
      <c r="BB21" s="7">
        <f t="shared" si="172"/>
        <v>0</v>
      </c>
      <c r="BC21" s="7">
        <f t="shared" si="173"/>
        <v>0</v>
      </c>
      <c r="BD21" s="7">
        <f t="shared" si="174"/>
        <v>0</v>
      </c>
      <c r="BE21" s="7">
        <f t="shared" si="175"/>
        <v>0</v>
      </c>
      <c r="BF21" s="7">
        <f t="shared" si="176"/>
        <v>0</v>
      </c>
      <c r="BG21" s="9">
        <f t="shared" si="177"/>
        <v>0</v>
      </c>
      <c r="BH21" s="9">
        <f t="shared" si="178"/>
        <v>0</v>
      </c>
      <c r="BI21" s="9">
        <f t="shared" si="179"/>
        <v>0</v>
      </c>
      <c r="BJ21" s="9">
        <f t="shared" si="180"/>
        <v>0</v>
      </c>
      <c r="BK21" s="9">
        <f t="shared" si="181"/>
        <v>0</v>
      </c>
      <c r="BL21" s="9">
        <f t="shared" si="182"/>
        <v>0</v>
      </c>
      <c r="BM21" s="9">
        <f t="shared" si="183"/>
        <v>0</v>
      </c>
      <c r="BN21" s="10">
        <f t="shared" si="184"/>
        <v>0</v>
      </c>
      <c r="BO21" s="10">
        <f t="shared" si="185"/>
        <v>0</v>
      </c>
      <c r="BP21" s="10">
        <f t="shared" si="186"/>
        <v>0</v>
      </c>
      <c r="BQ21" s="10">
        <f t="shared" si="187"/>
        <v>0</v>
      </c>
      <c r="BR21" s="10">
        <f t="shared" si="188"/>
        <v>0</v>
      </c>
      <c r="BS21" s="10">
        <f t="shared" si="189"/>
        <v>0</v>
      </c>
      <c r="BT21" s="10">
        <f t="shared" si="190"/>
        <v>0</v>
      </c>
      <c r="BU21" s="1">
        <f t="shared" si="72"/>
        <v>2</v>
      </c>
    </row>
    <row r="22" spans="1:73" x14ac:dyDescent="0.45">
      <c r="A22" s="47">
        <f>+Standings!W22</f>
        <v>19</v>
      </c>
      <c r="B22" s="47" t="str">
        <f t="shared" si="75"/>
        <v>BB-BENNETT-19</v>
      </c>
      <c r="C22" s="47">
        <f>+Standings!V22</f>
        <v>6</v>
      </c>
      <c r="D22" s="48">
        <f t="shared" si="134"/>
        <v>45853</v>
      </c>
      <c r="E22" s="49">
        <v>45853</v>
      </c>
      <c r="F22" s="50">
        <v>0.75</v>
      </c>
      <c r="G22" s="50"/>
      <c r="H22" s="47" t="str">
        <f>+Standings!AA22</f>
        <v>Upper Providence</v>
      </c>
      <c r="I22" s="47">
        <v>20</v>
      </c>
      <c r="J22" s="47" t="s">
        <v>18</v>
      </c>
      <c r="K22" s="47" t="str">
        <f>+Standings!AB22</f>
        <v>Chester Valley</v>
      </c>
      <c r="L22" s="47">
        <v>0</v>
      </c>
      <c r="M22" s="47" t="str">
        <f>VLOOKUP(K22,Standings!$Q$4:$R$11,2,FALSE)</f>
        <v>CV-Monument Park</v>
      </c>
      <c r="N22" s="47"/>
      <c r="O22" s="47" t="s">
        <v>43</v>
      </c>
      <c r="P22" s="11"/>
      <c r="Q22" s="8">
        <f t="shared" si="135"/>
        <v>0</v>
      </c>
      <c r="R22" s="8">
        <f t="shared" si="136"/>
        <v>0</v>
      </c>
      <c r="S22" s="8">
        <f t="shared" si="137"/>
        <v>0</v>
      </c>
      <c r="T22" s="8">
        <f t="shared" si="138"/>
        <v>0</v>
      </c>
      <c r="U22" s="8">
        <f t="shared" si="139"/>
        <v>0</v>
      </c>
      <c r="V22" s="8">
        <f t="shared" si="140"/>
        <v>0</v>
      </c>
      <c r="W22" s="8">
        <f t="shared" si="141"/>
        <v>0</v>
      </c>
      <c r="X22" s="7">
        <f t="shared" si="142"/>
        <v>1</v>
      </c>
      <c r="Y22" s="7">
        <f t="shared" si="143"/>
        <v>1</v>
      </c>
      <c r="Z22" s="7">
        <f t="shared" si="144"/>
        <v>0</v>
      </c>
      <c r="AA22" s="7">
        <f t="shared" si="145"/>
        <v>0</v>
      </c>
      <c r="AB22" s="7">
        <f t="shared" si="146"/>
        <v>1</v>
      </c>
      <c r="AC22" s="7">
        <f t="shared" si="147"/>
        <v>0</v>
      </c>
      <c r="AD22" s="7">
        <f t="shared" si="148"/>
        <v>20</v>
      </c>
      <c r="AE22" s="9">
        <f t="shared" si="149"/>
        <v>0</v>
      </c>
      <c r="AF22" s="9">
        <f t="shared" si="150"/>
        <v>0</v>
      </c>
      <c r="AG22" s="9">
        <f t="shared" si="151"/>
        <v>0</v>
      </c>
      <c r="AH22" s="9">
        <f t="shared" si="152"/>
        <v>0</v>
      </c>
      <c r="AI22" s="9">
        <f t="shared" si="153"/>
        <v>0</v>
      </c>
      <c r="AJ22" s="9">
        <f t="shared" si="154"/>
        <v>0</v>
      </c>
      <c r="AK22" s="9">
        <f t="shared" si="155"/>
        <v>0</v>
      </c>
      <c r="AL22" s="10">
        <f t="shared" si="156"/>
        <v>0</v>
      </c>
      <c r="AM22" s="10">
        <f t="shared" si="157"/>
        <v>0</v>
      </c>
      <c r="AN22" s="10">
        <f t="shared" si="158"/>
        <v>0</v>
      </c>
      <c r="AO22" s="10">
        <f t="shared" si="159"/>
        <v>0</v>
      </c>
      <c r="AP22" s="10">
        <f t="shared" si="160"/>
        <v>0</v>
      </c>
      <c r="AQ22" s="10">
        <f t="shared" si="161"/>
        <v>0</v>
      </c>
      <c r="AR22" s="10">
        <f t="shared" si="162"/>
        <v>0</v>
      </c>
      <c r="AS22" s="8">
        <f t="shared" si="163"/>
        <v>0</v>
      </c>
      <c r="AT22" s="8">
        <f t="shared" si="164"/>
        <v>0</v>
      </c>
      <c r="AU22" s="8">
        <f t="shared" si="165"/>
        <v>0</v>
      </c>
      <c r="AV22" s="8">
        <f t="shared" si="166"/>
        <v>0</v>
      </c>
      <c r="AW22" s="8">
        <f t="shared" si="167"/>
        <v>0</v>
      </c>
      <c r="AX22" s="8">
        <f t="shared" si="168"/>
        <v>0</v>
      </c>
      <c r="AY22" s="8">
        <f t="shared" si="169"/>
        <v>0</v>
      </c>
      <c r="AZ22" s="7">
        <f t="shared" si="170"/>
        <v>0</v>
      </c>
      <c r="BA22" s="7">
        <f t="shared" si="171"/>
        <v>0</v>
      </c>
      <c r="BB22" s="7">
        <f t="shared" si="172"/>
        <v>0</v>
      </c>
      <c r="BC22" s="7">
        <f t="shared" si="173"/>
        <v>0</v>
      </c>
      <c r="BD22" s="7">
        <f t="shared" si="174"/>
        <v>0</v>
      </c>
      <c r="BE22" s="7">
        <f t="shared" si="175"/>
        <v>0</v>
      </c>
      <c r="BF22" s="7">
        <f t="shared" si="176"/>
        <v>0</v>
      </c>
      <c r="BG22" s="9">
        <f t="shared" si="177"/>
        <v>1</v>
      </c>
      <c r="BH22" s="9">
        <f t="shared" si="178"/>
        <v>0</v>
      </c>
      <c r="BI22" s="9">
        <f t="shared" si="179"/>
        <v>1</v>
      </c>
      <c r="BJ22" s="9">
        <f t="shared" si="180"/>
        <v>1</v>
      </c>
      <c r="BK22" s="9">
        <f t="shared" si="181"/>
        <v>0</v>
      </c>
      <c r="BL22" s="9">
        <f t="shared" si="182"/>
        <v>0</v>
      </c>
      <c r="BM22" s="9">
        <f t="shared" si="183"/>
        <v>0</v>
      </c>
      <c r="BN22" s="10">
        <f t="shared" si="184"/>
        <v>0</v>
      </c>
      <c r="BO22" s="10">
        <f t="shared" si="185"/>
        <v>0</v>
      </c>
      <c r="BP22" s="10">
        <f t="shared" si="186"/>
        <v>0</v>
      </c>
      <c r="BQ22" s="10">
        <f t="shared" si="187"/>
        <v>0</v>
      </c>
      <c r="BR22" s="10">
        <f t="shared" si="188"/>
        <v>0</v>
      </c>
      <c r="BS22" s="10">
        <f t="shared" si="189"/>
        <v>0</v>
      </c>
      <c r="BT22" s="10">
        <f t="shared" si="190"/>
        <v>0</v>
      </c>
      <c r="BU22" s="1">
        <f t="shared" si="72"/>
        <v>2</v>
      </c>
    </row>
    <row r="23" spans="1:73" x14ac:dyDescent="0.45">
      <c r="A23" s="47">
        <f>+Standings!W23</f>
        <v>20</v>
      </c>
      <c r="B23" s="47" t="str">
        <f t="shared" si="75"/>
        <v>BB-BENNETT-20</v>
      </c>
      <c r="C23" s="47">
        <f>+Standings!V23</f>
        <v>6</v>
      </c>
      <c r="D23" s="48">
        <f t="shared" si="134"/>
        <v>45853</v>
      </c>
      <c r="E23" s="49">
        <v>45853</v>
      </c>
      <c r="F23" s="50">
        <v>0.79166666666666663</v>
      </c>
      <c r="G23" s="50"/>
      <c r="H23" s="47" t="str">
        <f>+Standings!AA23</f>
        <v>Great Valley Exton</v>
      </c>
      <c r="I23" s="47">
        <v>13</v>
      </c>
      <c r="J23" s="47" t="s">
        <v>18</v>
      </c>
      <c r="K23" s="47" t="str">
        <f>+Standings!AB23</f>
        <v>Radnor/Wayne</v>
      </c>
      <c r="L23" s="47">
        <v>14</v>
      </c>
      <c r="M23" s="47" t="str">
        <f>VLOOKUP(K23,Standings!$Q$4:$R$11,2,FALSE)</f>
        <v>R/W-Encke Park</v>
      </c>
      <c r="N23" s="47"/>
      <c r="O23" s="47" t="s">
        <v>43</v>
      </c>
      <c r="P23" s="11"/>
      <c r="Q23" s="8">
        <f t="shared" si="135"/>
        <v>0</v>
      </c>
      <c r="R23" s="8">
        <f t="shared" si="136"/>
        <v>0</v>
      </c>
      <c r="S23" s="8">
        <f t="shared" si="137"/>
        <v>0</v>
      </c>
      <c r="T23" s="8">
        <f t="shared" si="138"/>
        <v>0</v>
      </c>
      <c r="U23" s="8">
        <f t="shared" si="139"/>
        <v>0</v>
      </c>
      <c r="V23" s="8">
        <f t="shared" si="140"/>
        <v>0</v>
      </c>
      <c r="W23" s="8">
        <f t="shared" si="141"/>
        <v>0</v>
      </c>
      <c r="X23" s="7">
        <f t="shared" si="142"/>
        <v>0</v>
      </c>
      <c r="Y23" s="7">
        <f t="shared" si="143"/>
        <v>0</v>
      </c>
      <c r="Z23" s="7">
        <f t="shared" si="144"/>
        <v>0</v>
      </c>
      <c r="AA23" s="7">
        <f t="shared" si="145"/>
        <v>0</v>
      </c>
      <c r="AB23" s="7">
        <f t="shared" si="146"/>
        <v>0</v>
      </c>
      <c r="AC23" s="7">
        <f t="shared" si="147"/>
        <v>0</v>
      </c>
      <c r="AD23" s="7">
        <f t="shared" si="148"/>
        <v>0</v>
      </c>
      <c r="AE23" s="9">
        <f t="shared" si="149"/>
        <v>1</v>
      </c>
      <c r="AF23" s="9">
        <f t="shared" si="150"/>
        <v>0</v>
      </c>
      <c r="AG23" s="9">
        <f t="shared" si="151"/>
        <v>1</v>
      </c>
      <c r="AH23" s="9">
        <f t="shared" si="152"/>
        <v>0</v>
      </c>
      <c r="AI23" s="9">
        <f t="shared" si="153"/>
        <v>1</v>
      </c>
      <c r="AJ23" s="9">
        <f t="shared" si="154"/>
        <v>0</v>
      </c>
      <c r="AK23" s="9">
        <f t="shared" si="155"/>
        <v>14</v>
      </c>
      <c r="AL23" s="10">
        <f t="shared" si="156"/>
        <v>0</v>
      </c>
      <c r="AM23" s="10">
        <f t="shared" si="157"/>
        <v>0</v>
      </c>
      <c r="AN23" s="10">
        <f t="shared" si="158"/>
        <v>0</v>
      </c>
      <c r="AO23" s="10">
        <f t="shared" si="159"/>
        <v>0</v>
      </c>
      <c r="AP23" s="10">
        <f t="shared" si="160"/>
        <v>0</v>
      </c>
      <c r="AQ23" s="10">
        <f t="shared" si="161"/>
        <v>0</v>
      </c>
      <c r="AR23" s="10">
        <f t="shared" si="162"/>
        <v>0</v>
      </c>
      <c r="AS23" s="8">
        <f t="shared" si="163"/>
        <v>0</v>
      </c>
      <c r="AT23" s="8">
        <f t="shared" si="164"/>
        <v>0</v>
      </c>
      <c r="AU23" s="8">
        <f t="shared" si="165"/>
        <v>0</v>
      </c>
      <c r="AV23" s="8">
        <f t="shared" si="166"/>
        <v>0</v>
      </c>
      <c r="AW23" s="8">
        <f t="shared" si="167"/>
        <v>0</v>
      </c>
      <c r="AX23" s="8">
        <f t="shared" si="168"/>
        <v>0</v>
      </c>
      <c r="AY23" s="8">
        <f t="shared" si="169"/>
        <v>0</v>
      </c>
      <c r="AZ23" s="7">
        <f t="shared" si="170"/>
        <v>1</v>
      </c>
      <c r="BA23" s="7">
        <f t="shared" si="171"/>
        <v>1</v>
      </c>
      <c r="BB23" s="7">
        <f t="shared" si="172"/>
        <v>0</v>
      </c>
      <c r="BC23" s="7">
        <f t="shared" si="173"/>
        <v>1</v>
      </c>
      <c r="BD23" s="7">
        <f t="shared" si="174"/>
        <v>0</v>
      </c>
      <c r="BE23" s="7">
        <f t="shared" si="175"/>
        <v>0</v>
      </c>
      <c r="BF23" s="7">
        <f t="shared" si="176"/>
        <v>13</v>
      </c>
      <c r="BG23" s="9">
        <f t="shared" si="177"/>
        <v>0</v>
      </c>
      <c r="BH23" s="9">
        <f t="shared" si="178"/>
        <v>0</v>
      </c>
      <c r="BI23" s="9">
        <f t="shared" si="179"/>
        <v>0</v>
      </c>
      <c r="BJ23" s="9">
        <f t="shared" si="180"/>
        <v>0</v>
      </c>
      <c r="BK23" s="9">
        <f t="shared" si="181"/>
        <v>0</v>
      </c>
      <c r="BL23" s="9">
        <f t="shared" si="182"/>
        <v>0</v>
      </c>
      <c r="BM23" s="9">
        <f t="shared" si="183"/>
        <v>0</v>
      </c>
      <c r="BN23" s="10">
        <f t="shared" si="184"/>
        <v>0</v>
      </c>
      <c r="BO23" s="10">
        <f t="shared" si="185"/>
        <v>0</v>
      </c>
      <c r="BP23" s="10">
        <f t="shared" si="186"/>
        <v>0</v>
      </c>
      <c r="BQ23" s="10">
        <f t="shared" si="187"/>
        <v>0</v>
      </c>
      <c r="BR23" s="10">
        <f t="shared" si="188"/>
        <v>0</v>
      </c>
      <c r="BS23" s="10">
        <f t="shared" si="189"/>
        <v>0</v>
      </c>
      <c r="BT23" s="10">
        <f t="shared" si="190"/>
        <v>0</v>
      </c>
      <c r="BU23" s="1">
        <f t="shared" si="72"/>
        <v>2</v>
      </c>
    </row>
    <row r="24" spans="1:73" x14ac:dyDescent="0.45">
      <c r="A24" s="47">
        <f>+Standings!W24</f>
        <v>21</v>
      </c>
      <c r="B24" s="47" t="str">
        <f t="shared" si="75"/>
        <v>BB-BENNETT-21</v>
      </c>
      <c r="C24" s="47">
        <f>+Standings!V24</f>
        <v>6</v>
      </c>
      <c r="D24" s="48">
        <f t="shared" si="134"/>
        <v>45854</v>
      </c>
      <c r="E24" s="49">
        <v>45854</v>
      </c>
      <c r="F24" s="50">
        <v>0.75</v>
      </c>
      <c r="G24" s="50"/>
      <c r="H24" s="47" t="str">
        <f>+Standings!AA24</f>
        <v>Lower Merion</v>
      </c>
      <c r="I24" s="47">
        <v>17</v>
      </c>
      <c r="J24" s="47" t="s">
        <v>18</v>
      </c>
      <c r="K24" s="47" t="str">
        <f>+Standings!AB24</f>
        <v>Lower Perk</v>
      </c>
      <c r="L24" s="47">
        <v>8</v>
      </c>
      <c r="M24" s="47" t="str">
        <f>VLOOKUP(K24,Standings!$Q$4:$R$11,2,FALSE)</f>
        <v>LP-Palmer Park</v>
      </c>
      <c r="N24" s="47"/>
      <c r="O24" s="47" t="s">
        <v>43</v>
      </c>
      <c r="P24" s="11"/>
      <c r="Q24" s="8">
        <f t="shared" si="135"/>
        <v>0</v>
      </c>
      <c r="R24" s="8">
        <f t="shared" si="136"/>
        <v>0</v>
      </c>
      <c r="S24" s="8">
        <f t="shared" si="137"/>
        <v>0</v>
      </c>
      <c r="T24" s="8">
        <f t="shared" si="138"/>
        <v>0</v>
      </c>
      <c r="U24" s="8">
        <f t="shared" si="139"/>
        <v>0</v>
      </c>
      <c r="V24" s="8">
        <f t="shared" si="140"/>
        <v>0</v>
      </c>
      <c r="W24" s="8">
        <f t="shared" si="141"/>
        <v>0</v>
      </c>
      <c r="X24" s="7">
        <f t="shared" si="142"/>
        <v>0</v>
      </c>
      <c r="Y24" s="7">
        <f t="shared" si="143"/>
        <v>0</v>
      </c>
      <c r="Z24" s="7">
        <f t="shared" si="144"/>
        <v>0</v>
      </c>
      <c r="AA24" s="7">
        <f t="shared" si="145"/>
        <v>0</v>
      </c>
      <c r="AB24" s="7">
        <f t="shared" si="146"/>
        <v>0</v>
      </c>
      <c r="AC24" s="7">
        <f t="shared" si="147"/>
        <v>0</v>
      </c>
      <c r="AD24" s="7">
        <f t="shared" si="148"/>
        <v>0</v>
      </c>
      <c r="AE24" s="9">
        <f t="shared" si="149"/>
        <v>0</v>
      </c>
      <c r="AF24" s="9">
        <f t="shared" si="150"/>
        <v>0</v>
      </c>
      <c r="AG24" s="9">
        <f t="shared" si="151"/>
        <v>0</v>
      </c>
      <c r="AH24" s="9">
        <f t="shared" si="152"/>
        <v>0</v>
      </c>
      <c r="AI24" s="9">
        <f t="shared" si="153"/>
        <v>0</v>
      </c>
      <c r="AJ24" s="9">
        <f t="shared" si="154"/>
        <v>0</v>
      </c>
      <c r="AK24" s="9">
        <f t="shared" si="155"/>
        <v>0</v>
      </c>
      <c r="AL24" s="10">
        <f t="shared" si="156"/>
        <v>1</v>
      </c>
      <c r="AM24" s="10">
        <f t="shared" si="157"/>
        <v>0</v>
      </c>
      <c r="AN24" s="10">
        <f t="shared" si="158"/>
        <v>1</v>
      </c>
      <c r="AO24" s="10">
        <f t="shared" si="159"/>
        <v>1</v>
      </c>
      <c r="AP24" s="10">
        <f t="shared" si="160"/>
        <v>0</v>
      </c>
      <c r="AQ24" s="10">
        <f t="shared" si="161"/>
        <v>0</v>
      </c>
      <c r="AR24" s="10">
        <f t="shared" si="162"/>
        <v>8</v>
      </c>
      <c r="AS24" s="8">
        <f t="shared" si="163"/>
        <v>1</v>
      </c>
      <c r="AT24" s="8">
        <f t="shared" si="164"/>
        <v>1</v>
      </c>
      <c r="AU24" s="8">
        <f t="shared" si="165"/>
        <v>0</v>
      </c>
      <c r="AV24" s="8">
        <f t="shared" si="166"/>
        <v>0</v>
      </c>
      <c r="AW24" s="8">
        <f t="shared" si="167"/>
        <v>1</v>
      </c>
      <c r="AX24" s="8">
        <f t="shared" si="168"/>
        <v>0</v>
      </c>
      <c r="AY24" s="8">
        <f t="shared" si="169"/>
        <v>17</v>
      </c>
      <c r="AZ24" s="7">
        <f t="shared" si="170"/>
        <v>0</v>
      </c>
      <c r="BA24" s="7">
        <f t="shared" si="171"/>
        <v>0</v>
      </c>
      <c r="BB24" s="7">
        <f t="shared" si="172"/>
        <v>0</v>
      </c>
      <c r="BC24" s="7">
        <f t="shared" si="173"/>
        <v>0</v>
      </c>
      <c r="BD24" s="7">
        <f t="shared" si="174"/>
        <v>0</v>
      </c>
      <c r="BE24" s="7">
        <f t="shared" si="175"/>
        <v>0</v>
      </c>
      <c r="BF24" s="7">
        <f t="shared" si="176"/>
        <v>0</v>
      </c>
      <c r="BG24" s="9">
        <f t="shared" si="177"/>
        <v>0</v>
      </c>
      <c r="BH24" s="9">
        <f t="shared" si="178"/>
        <v>0</v>
      </c>
      <c r="BI24" s="9">
        <f t="shared" si="179"/>
        <v>0</v>
      </c>
      <c r="BJ24" s="9">
        <f t="shared" si="180"/>
        <v>0</v>
      </c>
      <c r="BK24" s="9">
        <f t="shared" si="181"/>
        <v>0</v>
      </c>
      <c r="BL24" s="9">
        <f t="shared" si="182"/>
        <v>0</v>
      </c>
      <c r="BM24" s="9">
        <f t="shared" si="183"/>
        <v>0</v>
      </c>
      <c r="BN24" s="10">
        <f t="shared" si="184"/>
        <v>0</v>
      </c>
      <c r="BO24" s="10">
        <f t="shared" si="185"/>
        <v>0</v>
      </c>
      <c r="BP24" s="10">
        <f t="shared" si="186"/>
        <v>0</v>
      </c>
      <c r="BQ24" s="10">
        <f t="shared" si="187"/>
        <v>0</v>
      </c>
      <c r="BR24" s="10">
        <f t="shared" si="188"/>
        <v>0</v>
      </c>
      <c r="BS24" s="10">
        <f t="shared" si="189"/>
        <v>0</v>
      </c>
      <c r="BT24" s="10">
        <f t="shared" si="190"/>
        <v>0</v>
      </c>
      <c r="BU24" s="1">
        <f t="shared" si="72"/>
        <v>2</v>
      </c>
    </row>
    <row r="26" spans="1:73" x14ac:dyDescent="0.45">
      <c r="Q26" s="8">
        <f t="shared" ref="Q26:AV26" si="191">SUM(Q4:Q25)</f>
        <v>6</v>
      </c>
      <c r="R26" s="8">
        <f t="shared" si="191"/>
        <v>2</v>
      </c>
      <c r="S26" s="8">
        <f t="shared" si="191"/>
        <v>4</v>
      </c>
      <c r="T26" s="8">
        <f t="shared" si="191"/>
        <v>2</v>
      </c>
      <c r="U26" s="8">
        <f t="shared" si="191"/>
        <v>4</v>
      </c>
      <c r="V26" s="8">
        <f t="shared" si="191"/>
        <v>0</v>
      </c>
      <c r="W26" s="8">
        <f t="shared" si="191"/>
        <v>82</v>
      </c>
      <c r="X26" s="7">
        <f t="shared" si="191"/>
        <v>6</v>
      </c>
      <c r="Y26" s="7">
        <f t="shared" si="191"/>
        <v>4</v>
      </c>
      <c r="Z26" s="7">
        <f t="shared" si="191"/>
        <v>2</v>
      </c>
      <c r="AA26" s="7">
        <f t="shared" si="191"/>
        <v>4</v>
      </c>
      <c r="AB26" s="7">
        <f t="shared" si="191"/>
        <v>2</v>
      </c>
      <c r="AC26" s="7">
        <f t="shared" si="191"/>
        <v>0</v>
      </c>
      <c r="AD26" s="7">
        <f t="shared" si="191"/>
        <v>64</v>
      </c>
      <c r="AE26" s="9">
        <f t="shared" si="191"/>
        <v>6</v>
      </c>
      <c r="AF26" s="9">
        <f t="shared" si="191"/>
        <v>3</v>
      </c>
      <c r="AG26" s="9">
        <f t="shared" si="191"/>
        <v>3</v>
      </c>
      <c r="AH26" s="9">
        <f t="shared" si="191"/>
        <v>0</v>
      </c>
      <c r="AI26" s="9">
        <f t="shared" si="191"/>
        <v>6</v>
      </c>
      <c r="AJ26" s="9">
        <f t="shared" si="191"/>
        <v>0</v>
      </c>
      <c r="AK26" s="9">
        <f t="shared" si="191"/>
        <v>93</v>
      </c>
      <c r="AL26" s="10">
        <f t="shared" si="191"/>
        <v>6</v>
      </c>
      <c r="AM26" s="10">
        <f t="shared" si="191"/>
        <v>3</v>
      </c>
      <c r="AN26" s="10">
        <f t="shared" si="191"/>
        <v>3</v>
      </c>
      <c r="AO26" s="10">
        <f t="shared" si="191"/>
        <v>5</v>
      </c>
      <c r="AP26" s="10">
        <f t="shared" si="191"/>
        <v>1</v>
      </c>
      <c r="AQ26" s="10">
        <f t="shared" si="191"/>
        <v>0</v>
      </c>
      <c r="AR26" s="10">
        <f t="shared" si="191"/>
        <v>35</v>
      </c>
      <c r="AS26" s="8">
        <f t="shared" si="191"/>
        <v>6</v>
      </c>
      <c r="AT26" s="8">
        <f t="shared" si="191"/>
        <v>3</v>
      </c>
      <c r="AU26" s="8">
        <f t="shared" si="191"/>
        <v>3</v>
      </c>
      <c r="AV26" s="8">
        <f t="shared" si="191"/>
        <v>1</v>
      </c>
      <c r="AW26" s="8">
        <f t="shared" ref="AW26:BU26" si="192">SUM(AW4:AW25)</f>
        <v>5</v>
      </c>
      <c r="AX26" s="8">
        <f t="shared" si="192"/>
        <v>0</v>
      </c>
      <c r="AY26" s="8">
        <f t="shared" si="192"/>
        <v>79</v>
      </c>
      <c r="AZ26" s="7">
        <f t="shared" si="192"/>
        <v>6</v>
      </c>
      <c r="BA26" s="7">
        <f t="shared" si="192"/>
        <v>3</v>
      </c>
      <c r="BB26" s="7">
        <f t="shared" si="192"/>
        <v>3</v>
      </c>
      <c r="BC26" s="7">
        <f t="shared" si="192"/>
        <v>3</v>
      </c>
      <c r="BD26" s="7">
        <f t="shared" si="192"/>
        <v>3</v>
      </c>
      <c r="BE26" s="7">
        <f t="shared" si="192"/>
        <v>0</v>
      </c>
      <c r="BF26" s="7">
        <f t="shared" si="192"/>
        <v>67</v>
      </c>
      <c r="BG26" s="9">
        <f t="shared" si="192"/>
        <v>6</v>
      </c>
      <c r="BH26" s="9">
        <f t="shared" si="192"/>
        <v>3</v>
      </c>
      <c r="BI26" s="9">
        <f t="shared" si="192"/>
        <v>3</v>
      </c>
      <c r="BJ26" s="9">
        <f t="shared" si="192"/>
        <v>6</v>
      </c>
      <c r="BK26" s="9">
        <f t="shared" si="192"/>
        <v>0</v>
      </c>
      <c r="BL26" s="9">
        <f t="shared" si="192"/>
        <v>0</v>
      </c>
      <c r="BM26" s="9">
        <f t="shared" si="192"/>
        <v>23</v>
      </c>
      <c r="BN26" s="10">
        <f t="shared" si="192"/>
        <v>0</v>
      </c>
      <c r="BO26" s="10">
        <f t="shared" si="192"/>
        <v>0</v>
      </c>
      <c r="BP26" s="10">
        <f t="shared" si="192"/>
        <v>0</v>
      </c>
      <c r="BQ26" s="10">
        <f t="shared" si="192"/>
        <v>0</v>
      </c>
      <c r="BR26" s="10">
        <f t="shared" si="192"/>
        <v>0</v>
      </c>
      <c r="BS26" s="10">
        <f t="shared" si="192"/>
        <v>0</v>
      </c>
      <c r="BT26" s="10">
        <f t="shared" si="192"/>
        <v>0</v>
      </c>
      <c r="BU26" s="1">
        <f t="shared" si="192"/>
        <v>42</v>
      </c>
    </row>
    <row r="28" spans="1:73" ht="20.100000000000001" customHeight="1" x14ac:dyDescent="0.45">
      <c r="A28" s="35" t="s">
        <v>35</v>
      </c>
      <c r="B28" s="35" t="str">
        <f>_xlfn.CONCAT($B$1,"-",A28)</f>
        <v>BB-BENNETT-R1</v>
      </c>
      <c r="C28" s="35" t="s">
        <v>37</v>
      </c>
      <c r="D28" s="36">
        <f>+E28</f>
        <v>45857</v>
      </c>
      <c r="E28" s="37">
        <v>45857</v>
      </c>
      <c r="F28" s="38" t="s">
        <v>65</v>
      </c>
      <c r="G28" s="35"/>
      <c r="H28" s="35" t="s">
        <v>40</v>
      </c>
      <c r="I28" s="35">
        <v>6</v>
      </c>
      <c r="J28" s="35" t="s">
        <v>18</v>
      </c>
      <c r="K28" s="35" t="s">
        <v>70</v>
      </c>
      <c r="L28" s="35">
        <v>0</v>
      </c>
      <c r="M28" s="35" t="s">
        <v>65</v>
      </c>
      <c r="N28" s="35"/>
      <c r="O28" s="35" t="s">
        <v>65</v>
      </c>
    </row>
    <row r="29" spans="1:73" ht="20.100000000000001" customHeight="1" x14ac:dyDescent="0.45">
      <c r="A29" s="35" t="s">
        <v>39</v>
      </c>
      <c r="B29" s="35" t="str">
        <f>_xlfn.CONCAT($B$1,"-",A29)</f>
        <v>BB-BENNETT-R2</v>
      </c>
      <c r="C29" s="35" t="s">
        <v>37</v>
      </c>
      <c r="D29" s="36">
        <f>+E29</f>
        <v>45857</v>
      </c>
      <c r="E29" s="37">
        <v>45857</v>
      </c>
      <c r="F29" s="38">
        <v>0.5</v>
      </c>
      <c r="G29" s="35"/>
      <c r="H29" s="35" t="s">
        <v>60</v>
      </c>
      <c r="I29" s="35">
        <v>22</v>
      </c>
      <c r="J29" s="35" t="s">
        <v>18</v>
      </c>
      <c r="K29" s="35" t="s">
        <v>59</v>
      </c>
      <c r="L29" s="35">
        <v>19</v>
      </c>
      <c r="M29" s="35" t="s">
        <v>28</v>
      </c>
      <c r="N29" s="35"/>
      <c r="O29" s="35" t="s">
        <v>43</v>
      </c>
    </row>
    <row r="30" spans="1:73" ht="20.100000000000001" customHeight="1" x14ac:dyDescent="0.45">
      <c r="A30" s="35" t="s">
        <v>36</v>
      </c>
      <c r="B30" s="35" t="str">
        <f>_xlfn.CONCAT($B$1,"-",A30)</f>
        <v>BB-BENNETT-R3</v>
      </c>
      <c r="C30" s="35" t="s">
        <v>37</v>
      </c>
      <c r="D30" s="36">
        <f>+E30</f>
        <v>45858</v>
      </c>
      <c r="E30" s="37">
        <v>45858</v>
      </c>
      <c r="F30" s="38">
        <v>0.58333333333333337</v>
      </c>
      <c r="G30" s="35"/>
      <c r="H30" s="35" t="str">
        <f>IF($I29+$L29&gt;0,(IF($I29&gt;$L29,$H29,$K29)),"WG-R2")</f>
        <v>Lower Perk</v>
      </c>
      <c r="I30" s="35">
        <v>22</v>
      </c>
      <c r="J30" s="35" t="s">
        <v>18</v>
      </c>
      <c r="K30" s="35" t="str">
        <f>+H28</f>
        <v>Berwyn-Paoli</v>
      </c>
      <c r="L30" s="35">
        <v>12</v>
      </c>
      <c r="M30" s="35" t="s">
        <v>66</v>
      </c>
      <c r="N30" s="35"/>
      <c r="O30" s="27" t="s">
        <v>67</v>
      </c>
    </row>
    <row r="31" spans="1:73" ht="20.100000000000001" customHeight="1" x14ac:dyDescent="0.45"/>
    <row r="32" spans="1:73" ht="20.100000000000001" customHeight="1" x14ac:dyDescent="0.45">
      <c r="E32" s="53" t="s">
        <v>38</v>
      </c>
      <c r="F32" s="54"/>
      <c r="G32" s="35"/>
      <c r="H32" s="43" t="str">
        <f>IF(I30+L30&gt;0,(IF(I30&gt;L30,H30,K30)),"WG-B3")</f>
        <v>Lower Perk</v>
      </c>
      <c r="J32" s="16"/>
      <c r="K32" s="1" t="s">
        <v>71</v>
      </c>
    </row>
    <row r="33" spans="1:15" ht="20.100000000000001" customHeight="1" x14ac:dyDescent="0.45"/>
    <row r="34" spans="1:15" ht="20.100000000000001" customHeight="1" x14ac:dyDescent="0.45"/>
    <row r="35" spans="1:15" ht="20.100000000000001" hidden="1" customHeight="1" x14ac:dyDescent="0.45">
      <c r="A35" s="39" t="s">
        <v>51</v>
      </c>
      <c r="B35" s="52" t="str">
        <f>_xlfn.CONCAT($B$1,"-",A35)</f>
        <v>BB-BENNETT-W1</v>
      </c>
      <c r="C35" s="39" t="s">
        <v>54</v>
      </c>
      <c r="D35" s="40">
        <f>+E35</f>
        <v>45857</v>
      </c>
      <c r="E35" s="41">
        <v>45857</v>
      </c>
      <c r="F35" s="42" t="s">
        <v>50</v>
      </c>
      <c r="G35" s="39"/>
      <c r="H35" s="39"/>
      <c r="I35" s="39"/>
      <c r="J35" s="39" t="s">
        <v>18</v>
      </c>
      <c r="K35" s="39"/>
      <c r="L35" s="39"/>
      <c r="M35" s="39" t="s">
        <v>50</v>
      </c>
      <c r="N35" s="39"/>
      <c r="O35" s="39" t="s">
        <v>43</v>
      </c>
    </row>
    <row r="36" spans="1:15" ht="20.100000000000001" hidden="1" customHeight="1" x14ac:dyDescent="0.45">
      <c r="A36" s="39" t="s">
        <v>52</v>
      </c>
      <c r="B36" s="52" t="str">
        <f>_xlfn.CONCAT($B$1,"-",A36)</f>
        <v>BB-BENNETT-W2</v>
      </c>
      <c r="C36" s="39" t="s">
        <v>54</v>
      </c>
      <c r="D36" s="40">
        <f>+E36</f>
        <v>45857</v>
      </c>
      <c r="E36" s="41">
        <v>45857</v>
      </c>
      <c r="F36" s="42" t="s">
        <v>50</v>
      </c>
      <c r="G36" s="39"/>
      <c r="H36" s="39"/>
      <c r="I36" s="39"/>
      <c r="J36" s="39" t="s">
        <v>18</v>
      </c>
      <c r="K36" s="39"/>
      <c r="L36" s="39"/>
      <c r="M36" s="39" t="s">
        <v>50</v>
      </c>
      <c r="N36" s="39"/>
      <c r="O36" s="39" t="s">
        <v>43</v>
      </c>
    </row>
    <row r="37" spans="1:15" ht="20.100000000000001" hidden="1" customHeight="1" x14ac:dyDescent="0.45">
      <c r="A37" s="39" t="s">
        <v>53</v>
      </c>
      <c r="B37" s="52" t="str">
        <f>_xlfn.CONCAT($B$1,"-",A37)</f>
        <v>BB-BENNETT-W3</v>
      </c>
      <c r="C37" s="39" t="s">
        <v>54</v>
      </c>
      <c r="D37" s="40">
        <f>+E37</f>
        <v>45858</v>
      </c>
      <c r="E37" s="41">
        <v>45858</v>
      </c>
      <c r="F37" s="42" t="s">
        <v>50</v>
      </c>
      <c r="G37" s="39"/>
      <c r="H37" s="39" t="str">
        <f>IF($I36+$L36&gt;0,(IF($I36&gt;$L36,$H36,$K36)),"WG-W2")</f>
        <v>WG-W2</v>
      </c>
      <c r="I37" s="39"/>
      <c r="J37" s="39" t="s">
        <v>18</v>
      </c>
      <c r="K37" s="39" t="str">
        <f>IF($I35+$L35&gt;0,(IF($I35&gt;$L35,$H35,$K35)),"WG-W1")</f>
        <v>WG-W1</v>
      </c>
      <c r="L37" s="39"/>
      <c r="M37" s="39" t="s">
        <v>26</v>
      </c>
      <c r="N37" s="39"/>
      <c r="O37" s="27" t="s">
        <v>67</v>
      </c>
    </row>
    <row r="38" spans="1:15" ht="20.100000000000001" hidden="1" customHeight="1" x14ac:dyDescent="0.45"/>
    <row r="39" spans="1:15" ht="20.100000000000001" hidden="1" customHeight="1" x14ac:dyDescent="0.45">
      <c r="E39" s="55" t="s">
        <v>56</v>
      </c>
      <c r="F39" s="56"/>
      <c r="G39" s="39"/>
      <c r="H39" s="44" t="str">
        <f>IF(I37+L37&gt;0,(IF(I37&gt;L37,H37,K37)),"WG-W3")</f>
        <v>WG-W3</v>
      </c>
      <c r="J39" s="16"/>
      <c r="K39" s="1" t="s">
        <v>55</v>
      </c>
    </row>
    <row r="40" spans="1:15" ht="20.100000000000001" hidden="1" customHeight="1" x14ac:dyDescent="0.45"/>
    <row r="41" spans="1:15" ht="20.100000000000001" hidden="1" customHeight="1" x14ac:dyDescent="0.45"/>
    <row r="42" spans="1:15" ht="20.100000000000001" customHeight="1" x14ac:dyDescent="0.45">
      <c r="A42" s="23" t="s">
        <v>30</v>
      </c>
      <c r="B42" s="23" t="str">
        <f>_xlfn.CONCAT($B$1,"-",A42)</f>
        <v>BB-BENNETT-B1</v>
      </c>
      <c r="C42" s="23" t="s">
        <v>33</v>
      </c>
      <c r="D42" s="24">
        <f>+E42</f>
        <v>45857</v>
      </c>
      <c r="E42" s="25">
        <v>45857</v>
      </c>
      <c r="F42" s="26">
        <v>0.375</v>
      </c>
      <c r="G42" s="23"/>
      <c r="H42" s="23" t="s">
        <v>24</v>
      </c>
      <c r="I42" s="23">
        <v>8</v>
      </c>
      <c r="J42" s="23" t="s">
        <v>18</v>
      </c>
      <c r="K42" s="23" t="s">
        <v>44</v>
      </c>
      <c r="L42" s="23">
        <v>11</v>
      </c>
      <c r="M42" s="23" t="s">
        <v>26</v>
      </c>
      <c r="N42" s="23"/>
      <c r="O42" s="23" t="s">
        <v>43</v>
      </c>
    </row>
    <row r="43" spans="1:15" ht="20.100000000000001" customHeight="1" x14ac:dyDescent="0.45">
      <c r="A43" s="23" t="s">
        <v>31</v>
      </c>
      <c r="B43" s="23" t="str">
        <f>_xlfn.CONCAT($B$1,"-",A43)</f>
        <v>BB-BENNETT-B2</v>
      </c>
      <c r="C43" s="23" t="s">
        <v>33</v>
      </c>
      <c r="D43" s="24">
        <f>+E43</f>
        <v>45857</v>
      </c>
      <c r="E43" s="25">
        <v>45857</v>
      </c>
      <c r="F43" s="26">
        <v>0.375</v>
      </c>
      <c r="G43" s="23"/>
      <c r="H43" s="23" t="s">
        <v>29</v>
      </c>
      <c r="I43" s="23">
        <v>2</v>
      </c>
      <c r="J43" s="23" t="s">
        <v>18</v>
      </c>
      <c r="K43" s="23" t="s">
        <v>41</v>
      </c>
      <c r="L43" s="23">
        <v>5</v>
      </c>
      <c r="M43" s="23" t="s">
        <v>45</v>
      </c>
      <c r="N43" s="23"/>
      <c r="O43" s="23" t="s">
        <v>43</v>
      </c>
    </row>
    <row r="44" spans="1:15" ht="20.100000000000001" customHeight="1" x14ac:dyDescent="0.45">
      <c r="A44" s="23" t="s">
        <v>32</v>
      </c>
      <c r="B44" s="23" t="str">
        <f>_xlfn.CONCAT($B$1,"-",A44)</f>
        <v>BB-BENNETT-B3</v>
      </c>
      <c r="C44" s="23" t="s">
        <v>33</v>
      </c>
      <c r="D44" s="24">
        <f>+E44</f>
        <v>45858</v>
      </c>
      <c r="E44" s="25">
        <v>45858</v>
      </c>
      <c r="F44" s="26">
        <v>0.5</v>
      </c>
      <c r="G44" s="23"/>
      <c r="H44" s="23" t="str">
        <f>IF($I43+$L43&gt;0,(IF($I43&gt;$L43,$H43,$K43)),"WG-B2")</f>
        <v>Radnor/Wayne</v>
      </c>
      <c r="I44" s="23">
        <v>2</v>
      </c>
      <c r="J44" s="23" t="s">
        <v>18</v>
      </c>
      <c r="K44" s="23" t="str">
        <f>+K42</f>
        <v>Lower Merion</v>
      </c>
      <c r="L44" s="23">
        <v>17</v>
      </c>
      <c r="M44" s="23" t="s">
        <v>66</v>
      </c>
      <c r="N44" s="23"/>
      <c r="O44" s="27" t="s">
        <v>67</v>
      </c>
    </row>
    <row r="45" spans="1:15" ht="20.100000000000001" customHeight="1" x14ac:dyDescent="0.45"/>
    <row r="46" spans="1:15" ht="20.100000000000001" customHeight="1" x14ac:dyDescent="0.45">
      <c r="E46" s="57" t="s">
        <v>34</v>
      </c>
      <c r="F46" s="58"/>
      <c r="G46" s="23"/>
      <c r="H46" s="28" t="str">
        <f>IF(I44+L44&gt;0,(IF(I44&gt;L44,H44,K44)),"WG-B3")</f>
        <v>Lower Merion</v>
      </c>
      <c r="J46" s="16"/>
      <c r="K46" s="1" t="s">
        <v>72</v>
      </c>
    </row>
  </sheetData>
  <autoFilter ref="A3:BU26" xr:uid="{26E8012D-6AC3-4DC7-AD3A-9CDA3710611C}"/>
  <mergeCells count="12">
    <mergeCell ref="BN1:BT1"/>
    <mergeCell ref="BG1:BM1"/>
    <mergeCell ref="C1:O2"/>
    <mergeCell ref="AZ1:BF1"/>
    <mergeCell ref="Q1:W1"/>
    <mergeCell ref="X1:AD1"/>
    <mergeCell ref="AS1:AY1"/>
    <mergeCell ref="E32:F32"/>
    <mergeCell ref="E39:F39"/>
    <mergeCell ref="E46:F46"/>
    <mergeCell ref="AE1:AK1"/>
    <mergeCell ref="AL1:AR1"/>
  </mergeCells>
  <printOptions horizontalCentered="1"/>
  <pageMargins left="0" right="0" top="0.5" bottom="0.5" header="0.25" footer="0.25"/>
  <pageSetup scale="69" orientation="landscape" r:id="rId1"/>
  <headerFooter>
    <oddHeader>&amp;F</oddHeader>
    <oddFooter>&amp;L&amp;A&amp;C&amp;D&amp;RPage &amp;P</oddFooter>
  </headerFooter>
  <ignoredErrors>
    <ignoredError sqref="D5:D8 D15:D17 D11 D20:D21 D18 D23:D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218C-196E-4B9E-B1DA-ECD0D5637F3E}">
  <dimension ref="A1:AD40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5" sqref="K15"/>
    </sheetView>
  </sheetViews>
  <sheetFormatPr defaultRowHeight="14.25" x14ac:dyDescent="0.45"/>
  <cols>
    <col min="1" max="1" width="6.73046875" style="1" customWidth="1"/>
    <col min="2" max="2" width="18.73046875" style="1" customWidth="1"/>
    <col min="3" max="3" width="3.73046875" style="1" customWidth="1"/>
    <col min="4" max="4" width="5.73046875" style="1" customWidth="1"/>
    <col min="5" max="9" width="3.73046875" style="1" customWidth="1"/>
    <col min="10" max="10" width="5.73046875" style="1" customWidth="1"/>
    <col min="11" max="11" width="4.73046875" style="1" customWidth="1"/>
    <col min="12" max="12" width="5.73046875" style="1" customWidth="1"/>
    <col min="13" max="14" width="4.73046875" style="1" customWidth="1"/>
    <col min="15" max="15" width="5.3984375" style="22" customWidth="1"/>
    <col min="16" max="16" width="4.73046875" style="1" customWidth="1"/>
    <col min="17" max="17" width="18.3984375" style="1" bestFit="1" customWidth="1"/>
    <col min="18" max="18" width="19.1328125" style="1" bestFit="1" customWidth="1"/>
    <col min="19" max="19" width="4.3984375" style="1" customWidth="1"/>
    <col min="20" max="20" width="4.73046875" style="1" customWidth="1"/>
    <col min="22" max="23" width="3.59765625" style="1" customWidth="1"/>
    <col min="26" max="26" width="3.59765625" customWidth="1"/>
    <col min="27" max="28" width="15.265625" bestFit="1" customWidth="1"/>
    <col min="29" max="29" width="5.86328125" bestFit="1" customWidth="1"/>
    <col min="30" max="30" width="11.59765625" bestFit="1" customWidth="1"/>
  </cols>
  <sheetData>
    <row r="1" spans="1:30" x14ac:dyDescent="0.45">
      <c r="A1" s="6"/>
      <c r="B1" s="69" t="s">
        <v>19</v>
      </c>
      <c r="C1" s="69"/>
      <c r="D1" s="69"/>
      <c r="E1" s="69"/>
      <c r="F1" s="69"/>
      <c r="G1" s="69"/>
      <c r="H1" s="69"/>
      <c r="I1" s="69"/>
      <c r="J1" s="69"/>
      <c r="K1" s="69"/>
      <c r="L1" s="6"/>
      <c r="M1" s="6"/>
      <c r="N1" s="6"/>
      <c r="O1" s="21"/>
      <c r="P1" s="6"/>
      <c r="Q1" s="6"/>
      <c r="R1" s="6"/>
      <c r="S1" s="6"/>
      <c r="T1" s="6"/>
      <c r="V1" s="2" t="s">
        <v>11</v>
      </c>
      <c r="W1" s="2" t="s">
        <v>15</v>
      </c>
      <c r="X1" s="2" t="s">
        <v>5</v>
      </c>
      <c r="Y1" s="2" t="s">
        <v>7</v>
      </c>
      <c r="AA1" s="2" t="s">
        <v>5</v>
      </c>
      <c r="AB1" s="2" t="s">
        <v>7</v>
      </c>
      <c r="AC1" s="2" t="s">
        <v>2</v>
      </c>
      <c r="AD1" s="2" t="s">
        <v>3</v>
      </c>
    </row>
    <row r="2" spans="1:30" x14ac:dyDescent="0.45">
      <c r="A2" s="6"/>
      <c r="B2" s="69"/>
      <c r="C2" s="69"/>
      <c r="D2" s="69"/>
      <c r="E2" s="69"/>
      <c r="F2" s="69"/>
      <c r="G2" s="69"/>
      <c r="H2" s="69"/>
      <c r="I2" s="69"/>
      <c r="J2" s="69"/>
      <c r="K2" s="69"/>
      <c r="L2" s="6"/>
      <c r="M2" s="6"/>
      <c r="N2" s="6"/>
      <c r="O2" s="21"/>
      <c r="P2" s="6"/>
      <c r="Q2" s="6"/>
      <c r="R2" s="6"/>
      <c r="S2" s="6"/>
      <c r="T2" s="6"/>
      <c r="V2" s="32">
        <v>1</v>
      </c>
      <c r="W2" s="32">
        <v>1</v>
      </c>
      <c r="X2" s="3">
        <v>11</v>
      </c>
      <c r="Y2" s="3">
        <v>16</v>
      </c>
      <c r="AA2" s="33" t="str">
        <f t="shared" ref="AA2:AA25" si="0">VLOOKUP(X2,$P$4:$Q$11,2,FALSE)</f>
        <v>Berwyn-Paoli</v>
      </c>
      <c r="AB2" s="33" t="str">
        <f t="shared" ref="AB2:AB25" si="1">VLOOKUP(Y2,$P$4:$Q$11,2,FALSE)</f>
        <v>Radnor/Wayne</v>
      </c>
      <c r="AC2" s="4">
        <f>+'D27 Bennett 9_10'!D4</f>
        <v>45844</v>
      </c>
      <c r="AD2" s="5">
        <f>+'D27 Bennett 9_10'!E4</f>
        <v>45844</v>
      </c>
    </row>
    <row r="3" spans="1:30" x14ac:dyDescent="0.45">
      <c r="A3" s="6"/>
      <c r="B3" s="2" t="s">
        <v>10</v>
      </c>
      <c r="C3" s="2" t="str">
        <f>+'D27 Bennett 9_10'!Q2</f>
        <v>G</v>
      </c>
      <c r="D3" s="2" t="str">
        <f>+'D27 Bennett 9_10'!R2</f>
        <v>H</v>
      </c>
      <c r="E3" s="2" t="str">
        <f>+'D27 Bennett 9_10'!S2</f>
        <v>A</v>
      </c>
      <c r="F3" s="2" t="str">
        <f>+'D27 Bennett 9_10'!T2</f>
        <v>W</v>
      </c>
      <c r="G3" s="2" t="str">
        <f>+'D27 Bennett 9_10'!U2</f>
        <v>L</v>
      </c>
      <c r="H3" s="2" t="str">
        <f>+'D27 Bennett 9_10'!V2</f>
        <v>T</v>
      </c>
      <c r="I3" s="2" t="str">
        <f>+'D27 Bennett 9_10'!W2</f>
        <v>RA</v>
      </c>
      <c r="J3" s="15" t="s">
        <v>14</v>
      </c>
      <c r="K3" s="2" t="s">
        <v>25</v>
      </c>
      <c r="L3" s="6"/>
      <c r="M3" s="6"/>
      <c r="N3" s="6"/>
      <c r="O3" s="21"/>
      <c r="P3" s="6"/>
      <c r="Q3" s="6"/>
      <c r="R3" s="6"/>
      <c r="S3" s="6" t="s">
        <v>8</v>
      </c>
      <c r="T3" s="6" t="s">
        <v>49</v>
      </c>
      <c r="V3" s="32">
        <f>+V2</f>
        <v>1</v>
      </c>
      <c r="W3" s="32">
        <f>+W2+1</f>
        <v>2</v>
      </c>
      <c r="X3" s="3">
        <v>12</v>
      </c>
      <c r="Y3" s="3">
        <v>15</v>
      </c>
      <c r="AA3" s="33" t="str">
        <f t="shared" si="0"/>
        <v>Chester Valley</v>
      </c>
      <c r="AB3" s="33" t="str">
        <f t="shared" si="1"/>
        <v>Lower Perk</v>
      </c>
      <c r="AC3" s="4">
        <f>+'D27 Bennett 9_10'!D5</f>
        <v>45844</v>
      </c>
      <c r="AD3" s="5">
        <f>+'D27 Bennett 9_10'!E5</f>
        <v>45844</v>
      </c>
    </row>
    <row r="4" spans="1:30" x14ac:dyDescent="0.45">
      <c r="A4" s="30">
        <v>1</v>
      </c>
      <c r="B4" s="3" t="str">
        <f>+Q4</f>
        <v>Berwyn-Paoli</v>
      </c>
      <c r="C4" s="3">
        <f>+'D27 Bennett 9_10'!Q26</f>
        <v>6</v>
      </c>
      <c r="D4" s="3">
        <f>+'D27 Bennett 9_10'!R26</f>
        <v>2</v>
      </c>
      <c r="E4" s="3">
        <f>+'D27 Bennett 9_10'!S26</f>
        <v>4</v>
      </c>
      <c r="F4" s="3">
        <f>+'D27 Bennett 9_10'!T26</f>
        <v>2</v>
      </c>
      <c r="G4" s="3">
        <f>+'D27 Bennett 9_10'!U26</f>
        <v>4</v>
      </c>
      <c r="H4" s="3">
        <f>+'D27 Bennett 9_10'!V26</f>
        <v>0</v>
      </c>
      <c r="I4" s="3">
        <f>+'D27 Bennett 9_10'!W26</f>
        <v>82</v>
      </c>
      <c r="J4" s="3">
        <f>(F4*2)+H4</f>
        <v>4</v>
      </c>
      <c r="K4" s="3">
        <f>+'D27 Bennett 9_10'!W26</f>
        <v>82</v>
      </c>
      <c r="L4" s="19">
        <f t="shared" ref="L4:L11" si="2">+J4+((200-K4)/201)</f>
        <v>4.5870646766169152</v>
      </c>
      <c r="M4" s="17">
        <f t="shared" ref="M4:M11" si="3">RANK(L4,L$4:L$10)</f>
        <v>5</v>
      </c>
      <c r="N4" s="17"/>
      <c r="O4" s="22">
        <v>1</v>
      </c>
      <c r="P4" s="31">
        <f>+O4+10</f>
        <v>11</v>
      </c>
      <c r="Q4" s="18" t="s">
        <v>40</v>
      </c>
      <c r="R4" s="18" t="s">
        <v>42</v>
      </c>
      <c r="S4" s="1">
        <f>+COUNTIF('D27 Bennett 9_10'!M$4:M$24,R4)</f>
        <v>2</v>
      </c>
      <c r="T4" s="1">
        <f>SUM(F4:H4)</f>
        <v>6</v>
      </c>
      <c r="V4" s="32">
        <f t="shared" ref="V4:V17" si="4">+V3</f>
        <v>1</v>
      </c>
      <c r="W4" s="32">
        <f t="shared" ref="W4:W16" si="5">+W3+1</f>
        <v>3</v>
      </c>
      <c r="X4" s="3">
        <v>13</v>
      </c>
      <c r="Y4" s="3">
        <v>14</v>
      </c>
      <c r="AA4" s="33" t="str">
        <f t="shared" si="0"/>
        <v>Great Valley Exton</v>
      </c>
      <c r="AB4" s="33" t="str">
        <f t="shared" si="1"/>
        <v>Lower Merion</v>
      </c>
      <c r="AC4" s="4">
        <f>+'D27 Bennett 9_10'!D6</f>
        <v>45844</v>
      </c>
      <c r="AD4" s="5">
        <f>+'D27 Bennett 9_10'!E6</f>
        <v>45844</v>
      </c>
    </row>
    <row r="5" spans="1:30" x14ac:dyDescent="0.45">
      <c r="A5" s="30">
        <v>2</v>
      </c>
      <c r="B5" s="3" t="str">
        <f t="shared" ref="B5:B10" si="6">+Q5</f>
        <v>Chester Valley</v>
      </c>
      <c r="C5" s="3">
        <f>+'D27 Bennett 9_10'!X26</f>
        <v>6</v>
      </c>
      <c r="D5" s="3">
        <f>+'D27 Bennett 9_10'!Y26</f>
        <v>4</v>
      </c>
      <c r="E5" s="3">
        <f>+'D27 Bennett 9_10'!Z26</f>
        <v>2</v>
      </c>
      <c r="F5" s="3">
        <f>+'D27 Bennett 9_10'!AA26</f>
        <v>4</v>
      </c>
      <c r="G5" s="3">
        <f>+'D27 Bennett 9_10'!AB26</f>
        <v>2</v>
      </c>
      <c r="H5" s="3">
        <f>+'D27 Bennett 9_10'!AC26</f>
        <v>0</v>
      </c>
      <c r="I5" s="3">
        <f>+'D27 Bennett 9_10'!AD26</f>
        <v>64</v>
      </c>
      <c r="J5" s="3">
        <f>(F5*2)+H5</f>
        <v>8</v>
      </c>
      <c r="K5" s="3">
        <f>+'D27 Bennett 9_10'!AD26</f>
        <v>64</v>
      </c>
      <c r="L5" s="19">
        <f t="shared" si="2"/>
        <v>8.6766169154228852</v>
      </c>
      <c r="M5" s="17">
        <f t="shared" si="3"/>
        <v>3</v>
      </c>
      <c r="N5" s="17"/>
      <c r="O5" s="22">
        <v>2</v>
      </c>
      <c r="P5" s="31">
        <f t="shared" ref="P5:P11" si="7">+O5+10</f>
        <v>12</v>
      </c>
      <c r="Q5" s="18" t="s">
        <v>24</v>
      </c>
      <c r="R5" s="18" t="s">
        <v>26</v>
      </c>
      <c r="S5" s="1">
        <f>+COUNTIF('D27 Bennett 9_10'!M$4:M$24,R5)</f>
        <v>3</v>
      </c>
      <c r="T5" s="1">
        <f t="shared" ref="T5:T11" si="8">SUM(F5:H5)</f>
        <v>6</v>
      </c>
      <c r="V5" s="32">
        <f t="shared" si="4"/>
        <v>1</v>
      </c>
      <c r="W5" s="32">
        <f t="shared" si="5"/>
        <v>4</v>
      </c>
      <c r="X5" s="3">
        <v>17</v>
      </c>
      <c r="Y5" s="3">
        <v>14</v>
      </c>
      <c r="AA5" s="33" t="str">
        <f t="shared" si="0"/>
        <v>Upper Providence</v>
      </c>
      <c r="AB5" s="33" t="str">
        <f t="shared" si="1"/>
        <v>Lower Merion</v>
      </c>
      <c r="AC5" s="4">
        <f>+'D27 Bennett 9_10'!D7</f>
        <v>45845</v>
      </c>
      <c r="AD5" s="5">
        <f>+'D27 Bennett 9_10'!E7</f>
        <v>45845</v>
      </c>
    </row>
    <row r="6" spans="1:30" x14ac:dyDescent="0.45">
      <c r="A6" s="30">
        <v>3</v>
      </c>
      <c r="B6" s="3" t="str">
        <f t="shared" si="6"/>
        <v>Great Valley Exton</v>
      </c>
      <c r="C6" s="3">
        <f>+'D27 Bennett 9_10'!AE26</f>
        <v>6</v>
      </c>
      <c r="D6" s="3">
        <f>+'D27 Bennett 9_10'!AF26</f>
        <v>3</v>
      </c>
      <c r="E6" s="3">
        <f>+'D27 Bennett 9_10'!AG26</f>
        <v>3</v>
      </c>
      <c r="F6" s="3">
        <f>+'D27 Bennett 9_10'!AH26</f>
        <v>0</v>
      </c>
      <c r="G6" s="3">
        <f>+'D27 Bennett 9_10'!AI26</f>
        <v>6</v>
      </c>
      <c r="H6" s="3">
        <f>+'D27 Bennett 9_10'!AJ26</f>
        <v>0</v>
      </c>
      <c r="I6" s="3">
        <f>+'D27 Bennett 9_10'!AK26</f>
        <v>93</v>
      </c>
      <c r="J6" s="3">
        <f t="shared" ref="J6:J11" si="9">(F6*2)+H6</f>
        <v>0</v>
      </c>
      <c r="K6" s="3">
        <f>+'D27 Bennett 9_10'!AK26</f>
        <v>93</v>
      </c>
      <c r="L6" s="19">
        <f t="shared" si="2"/>
        <v>0.53233830845771146</v>
      </c>
      <c r="M6" s="17">
        <f t="shared" si="3"/>
        <v>7</v>
      </c>
      <c r="N6" s="17"/>
      <c r="O6" s="22">
        <v>3</v>
      </c>
      <c r="P6" s="31">
        <f t="shared" si="7"/>
        <v>13</v>
      </c>
      <c r="Q6" s="18" t="s">
        <v>59</v>
      </c>
      <c r="R6" s="18" t="s">
        <v>27</v>
      </c>
      <c r="S6" s="1">
        <f>+COUNTIF('D27 Bennett 9_10'!M$4:M$24,R6)</f>
        <v>3</v>
      </c>
      <c r="T6" s="1">
        <f t="shared" si="8"/>
        <v>6</v>
      </c>
      <c r="V6" s="32">
        <v>2</v>
      </c>
      <c r="W6" s="32">
        <f>+W5+1</f>
        <v>5</v>
      </c>
      <c r="X6" s="11">
        <v>15</v>
      </c>
      <c r="Y6" s="11">
        <v>13</v>
      </c>
      <c r="AA6" s="34" t="str">
        <f t="shared" si="0"/>
        <v>Lower Perk</v>
      </c>
      <c r="AB6" s="34" t="str">
        <f t="shared" si="1"/>
        <v>Great Valley Exton</v>
      </c>
      <c r="AC6" s="12">
        <f>+'D27 Bennett 9_10'!D8</f>
        <v>45856</v>
      </c>
      <c r="AD6" s="13">
        <f>+'D27 Bennett 9_10'!E8</f>
        <v>45856</v>
      </c>
    </row>
    <row r="7" spans="1:30" x14ac:dyDescent="0.45">
      <c r="A7" s="30">
        <v>4</v>
      </c>
      <c r="B7" s="3" t="str">
        <f t="shared" si="6"/>
        <v>Lower Merion</v>
      </c>
      <c r="C7" s="3">
        <f>+'D27 Bennett 9_10'!AL26</f>
        <v>6</v>
      </c>
      <c r="D7" s="3">
        <f>+'D27 Bennett 9_10'!AM26</f>
        <v>3</v>
      </c>
      <c r="E7" s="3">
        <f>+'D27 Bennett 9_10'!AN26</f>
        <v>3</v>
      </c>
      <c r="F7" s="3">
        <f>+'D27 Bennett 9_10'!AO26</f>
        <v>5</v>
      </c>
      <c r="G7" s="3">
        <f>+'D27 Bennett 9_10'!AP26</f>
        <v>1</v>
      </c>
      <c r="H7" s="3">
        <f>+'D27 Bennett 9_10'!AQ26</f>
        <v>0</v>
      </c>
      <c r="I7" s="3">
        <f>+'D27 Bennett 9_10'!AR26</f>
        <v>35</v>
      </c>
      <c r="J7" s="3">
        <f t="shared" si="9"/>
        <v>10</v>
      </c>
      <c r="K7" s="3">
        <f>+'D27 Bennett 9_10'!AR26</f>
        <v>35</v>
      </c>
      <c r="L7" s="19">
        <f t="shared" si="2"/>
        <v>10.82089552238806</v>
      </c>
      <c r="M7" s="17">
        <f t="shared" si="3"/>
        <v>2</v>
      </c>
      <c r="N7" s="17"/>
      <c r="O7" s="22">
        <v>4</v>
      </c>
      <c r="P7" s="31">
        <f t="shared" si="7"/>
        <v>14</v>
      </c>
      <c r="Q7" s="18" t="s">
        <v>44</v>
      </c>
      <c r="R7" s="18" t="s">
        <v>47</v>
      </c>
      <c r="S7" s="1">
        <f>+COUNTIF('D27 Bennett 9_10'!M$4:M$24,R7)</f>
        <v>3</v>
      </c>
      <c r="T7" s="1">
        <f t="shared" si="8"/>
        <v>6</v>
      </c>
      <c r="V7" s="32">
        <f t="shared" si="4"/>
        <v>2</v>
      </c>
      <c r="W7" s="32">
        <f t="shared" si="5"/>
        <v>6</v>
      </c>
      <c r="X7" s="11">
        <v>16</v>
      </c>
      <c r="Y7" s="11">
        <v>12</v>
      </c>
      <c r="AA7" s="34" t="str">
        <f t="shared" si="0"/>
        <v>Radnor/Wayne</v>
      </c>
      <c r="AB7" s="34" t="str">
        <f t="shared" si="1"/>
        <v>Chester Valley</v>
      </c>
      <c r="AC7" s="12">
        <f>+'D27 Bennett 9_10'!D9</f>
        <v>45849</v>
      </c>
      <c r="AD7" s="13">
        <f>+'D27 Bennett 9_10'!E9</f>
        <v>45849</v>
      </c>
    </row>
    <row r="8" spans="1:30" x14ac:dyDescent="0.45">
      <c r="A8" s="30">
        <v>5</v>
      </c>
      <c r="B8" s="3" t="str">
        <f t="shared" si="6"/>
        <v>Lower Perk</v>
      </c>
      <c r="C8" s="3">
        <f>+'D27 Bennett 9_10'!AS26</f>
        <v>6</v>
      </c>
      <c r="D8" s="3">
        <f>+'D27 Bennett 9_10'!AT26</f>
        <v>3</v>
      </c>
      <c r="E8" s="3">
        <f>+'D27 Bennett 9_10'!AU26</f>
        <v>3</v>
      </c>
      <c r="F8" s="3">
        <f>+'D27 Bennett 9_10'!AV26</f>
        <v>1</v>
      </c>
      <c r="G8" s="3">
        <f>+'D27 Bennett 9_10'!AW26</f>
        <v>5</v>
      </c>
      <c r="H8" s="3">
        <f>+'D27 Bennett 9_10'!AX26</f>
        <v>0</v>
      </c>
      <c r="I8" s="3">
        <f>+'D27 Bennett 9_10'!AY26</f>
        <v>79</v>
      </c>
      <c r="J8" s="3">
        <f t="shared" si="9"/>
        <v>2</v>
      </c>
      <c r="K8" s="3">
        <f>+'D27 Bennett 9_10'!AY26</f>
        <v>79</v>
      </c>
      <c r="L8" s="19">
        <f t="shared" si="2"/>
        <v>2.6019900497512438</v>
      </c>
      <c r="M8" s="17">
        <f t="shared" si="3"/>
        <v>6</v>
      </c>
      <c r="N8" s="17"/>
      <c r="O8" s="22">
        <v>5</v>
      </c>
      <c r="P8" s="31">
        <f t="shared" si="7"/>
        <v>15</v>
      </c>
      <c r="Q8" s="18" t="s">
        <v>60</v>
      </c>
      <c r="R8" s="18" t="s">
        <v>28</v>
      </c>
      <c r="S8" s="1">
        <f>+COUNTIF('D27 Bennett 9_10'!M$4:M$24,R8)</f>
        <v>3</v>
      </c>
      <c r="T8" s="1">
        <f t="shared" si="8"/>
        <v>6</v>
      </c>
      <c r="V8" s="32">
        <v>2</v>
      </c>
      <c r="W8" s="32">
        <f t="shared" si="5"/>
        <v>7</v>
      </c>
      <c r="X8" s="11">
        <v>11</v>
      </c>
      <c r="Y8" s="11">
        <v>17</v>
      </c>
      <c r="AA8" s="34" t="str">
        <f t="shared" si="0"/>
        <v>Berwyn-Paoli</v>
      </c>
      <c r="AB8" s="34" t="str">
        <f t="shared" si="1"/>
        <v>Upper Providence</v>
      </c>
      <c r="AC8" s="12">
        <f>+'D27 Bennett 9_10'!D10</f>
        <v>45846</v>
      </c>
      <c r="AD8" s="13">
        <f>+'D27 Bennett 9_10'!E10</f>
        <v>45846</v>
      </c>
    </row>
    <row r="9" spans="1:30" x14ac:dyDescent="0.45">
      <c r="A9" s="30">
        <v>6</v>
      </c>
      <c r="B9" s="3" t="str">
        <f t="shared" si="6"/>
        <v>Radnor/Wayne</v>
      </c>
      <c r="C9" s="3">
        <f>+'D27 Bennett 9_10'!AZ26</f>
        <v>6</v>
      </c>
      <c r="D9" s="3">
        <f>+'D27 Bennett 9_10'!BA26</f>
        <v>3</v>
      </c>
      <c r="E9" s="3">
        <f>+'D27 Bennett 9_10'!BB26</f>
        <v>3</v>
      </c>
      <c r="F9" s="3">
        <f>+'D27 Bennett 9_10'!BC26</f>
        <v>3</v>
      </c>
      <c r="G9" s="3">
        <f>+'D27 Bennett 9_10'!BD26</f>
        <v>3</v>
      </c>
      <c r="H9" s="3">
        <f>+'D27 Bennett 9_10'!BE26</f>
        <v>0</v>
      </c>
      <c r="I9" s="3">
        <f>+'D27 Bennett 9_10'!BF26</f>
        <v>67</v>
      </c>
      <c r="J9" s="3">
        <f t="shared" si="9"/>
        <v>6</v>
      </c>
      <c r="K9" s="3">
        <f>+'D27 Bennett 9_10'!BF26</f>
        <v>67</v>
      </c>
      <c r="L9" s="19">
        <f t="shared" si="2"/>
        <v>6.6616915422885574</v>
      </c>
      <c r="M9" s="17">
        <f t="shared" si="3"/>
        <v>4</v>
      </c>
      <c r="N9" s="17"/>
      <c r="O9" s="22">
        <v>6</v>
      </c>
      <c r="P9" s="31">
        <f t="shared" si="7"/>
        <v>16</v>
      </c>
      <c r="Q9" s="18" t="s">
        <v>41</v>
      </c>
      <c r="R9" s="18" t="s">
        <v>45</v>
      </c>
      <c r="S9" s="1">
        <f>+COUNTIF('D27 Bennett 9_10'!M$4:M$24,R9)</f>
        <v>3</v>
      </c>
      <c r="T9" s="1">
        <f t="shared" si="8"/>
        <v>6</v>
      </c>
      <c r="V9" s="32">
        <f t="shared" si="4"/>
        <v>2</v>
      </c>
      <c r="W9" s="32"/>
      <c r="X9" s="11">
        <v>18</v>
      </c>
      <c r="Y9" s="11">
        <v>18</v>
      </c>
      <c r="AA9" s="34" t="str">
        <f t="shared" si="0"/>
        <v>Bye</v>
      </c>
      <c r="AB9" s="34" t="str">
        <f t="shared" si="1"/>
        <v>Bye</v>
      </c>
      <c r="AC9" s="12" t="e">
        <f>+'D27 Bennett 9_10'!#REF!</f>
        <v>#REF!</v>
      </c>
      <c r="AD9" s="13" t="e">
        <f>+'D27 Bennett 9_10'!#REF!</f>
        <v>#REF!</v>
      </c>
    </row>
    <row r="10" spans="1:30" x14ac:dyDescent="0.45">
      <c r="A10" s="30">
        <v>7</v>
      </c>
      <c r="B10" s="3" t="str">
        <f t="shared" si="6"/>
        <v>Upper Providence</v>
      </c>
      <c r="C10" s="3">
        <f>+'D27 Bennett 9_10'!BG26</f>
        <v>6</v>
      </c>
      <c r="D10" s="3">
        <f>+'D27 Bennett 9_10'!BH26</f>
        <v>3</v>
      </c>
      <c r="E10" s="3">
        <f>+'D27 Bennett 9_10'!BI26</f>
        <v>3</v>
      </c>
      <c r="F10" s="3">
        <f>+'D27 Bennett 9_10'!BJ26</f>
        <v>6</v>
      </c>
      <c r="G10" s="3">
        <f>+'D27 Bennett 9_10'!BK26</f>
        <v>0</v>
      </c>
      <c r="H10" s="3">
        <f>+'D27 Bennett 9_10'!BL26</f>
        <v>0</v>
      </c>
      <c r="I10" s="3">
        <f>+'D27 Bennett 9_10'!BM26</f>
        <v>23</v>
      </c>
      <c r="J10" s="3">
        <f t="shared" si="9"/>
        <v>12</v>
      </c>
      <c r="K10" s="3">
        <f>+'D27 Bennett 9_10'!BM26</f>
        <v>23</v>
      </c>
      <c r="L10" s="19">
        <f t="shared" si="2"/>
        <v>12.880597014925373</v>
      </c>
      <c r="M10" s="17">
        <f t="shared" si="3"/>
        <v>1</v>
      </c>
      <c r="N10" s="17"/>
      <c r="O10" s="22">
        <v>7</v>
      </c>
      <c r="P10" s="31">
        <f t="shared" si="7"/>
        <v>17</v>
      </c>
      <c r="Q10" s="18" t="s">
        <v>29</v>
      </c>
      <c r="R10" s="18" t="s">
        <v>46</v>
      </c>
      <c r="S10" s="1">
        <f>+COUNTIF('D27 Bennett 9_10'!M$4:M$24,R10)</f>
        <v>3</v>
      </c>
      <c r="T10" s="1">
        <f t="shared" si="8"/>
        <v>6</v>
      </c>
      <c r="V10" s="32">
        <v>3</v>
      </c>
      <c r="W10" s="32">
        <f>+W8+1</f>
        <v>8</v>
      </c>
      <c r="X10" s="33">
        <v>16</v>
      </c>
      <c r="Y10" s="33">
        <v>14</v>
      </c>
      <c r="AA10" s="33" t="str">
        <f t="shared" si="0"/>
        <v>Radnor/Wayne</v>
      </c>
      <c r="AB10" s="33" t="str">
        <f t="shared" si="1"/>
        <v>Lower Merion</v>
      </c>
      <c r="AC10" s="4">
        <f>+'D27 Bennett 9_10'!D11</f>
        <v>45848</v>
      </c>
      <c r="AD10" s="5">
        <f>+'D27 Bennett 9_10'!E11</f>
        <v>45848</v>
      </c>
    </row>
    <row r="11" spans="1:30" x14ac:dyDescent="0.45">
      <c r="A11" s="30">
        <v>8</v>
      </c>
      <c r="B11" s="29" t="s">
        <v>48</v>
      </c>
      <c r="C11" s="29">
        <f>+'D27 Bennett 9_10'!BN26</f>
        <v>0</v>
      </c>
      <c r="D11" s="29">
        <f>+'D27 Bennett 9_10'!BO26</f>
        <v>0</v>
      </c>
      <c r="E11" s="29">
        <f>+'D27 Bennett 9_10'!BP26</f>
        <v>0</v>
      </c>
      <c r="F11" s="29">
        <f>+'D27 Bennett 9_10'!BQ26</f>
        <v>0</v>
      </c>
      <c r="G11" s="29">
        <f>+'D27 Bennett 9_10'!BR26</f>
        <v>0</v>
      </c>
      <c r="H11" s="29">
        <f>+'D27 Bennett 9_10'!BS26</f>
        <v>0</v>
      </c>
      <c r="I11" s="29">
        <f>+'D27 Bennett 9_10'!BT26</f>
        <v>0</v>
      </c>
      <c r="J11" s="29">
        <f t="shared" si="9"/>
        <v>0</v>
      </c>
      <c r="K11" s="29">
        <f>+'D27 Bennett 9_10'!BM47</f>
        <v>0</v>
      </c>
      <c r="L11" s="19">
        <f t="shared" si="2"/>
        <v>0.99502487562189057</v>
      </c>
      <c r="M11" s="17" t="e">
        <f t="shared" si="3"/>
        <v>#N/A</v>
      </c>
      <c r="N11" s="17"/>
      <c r="O11" s="22">
        <v>8</v>
      </c>
      <c r="P11" s="31">
        <f t="shared" si="7"/>
        <v>18</v>
      </c>
      <c r="Q11" s="18" t="s">
        <v>48</v>
      </c>
      <c r="R11" s="18" t="s">
        <v>48</v>
      </c>
      <c r="S11" s="1">
        <f>+COUNTIF('D27 Bennett 9_10'!M$4:M$24,R11)</f>
        <v>0</v>
      </c>
      <c r="T11" s="1">
        <f t="shared" si="8"/>
        <v>0</v>
      </c>
      <c r="V11" s="32">
        <f t="shared" si="4"/>
        <v>3</v>
      </c>
      <c r="W11" s="32">
        <f t="shared" si="5"/>
        <v>9</v>
      </c>
      <c r="X11" s="33">
        <v>17</v>
      </c>
      <c r="Y11" s="33">
        <v>13</v>
      </c>
      <c r="AA11" s="33" t="str">
        <f t="shared" si="0"/>
        <v>Upper Providence</v>
      </c>
      <c r="AB11" s="33" t="str">
        <f t="shared" si="1"/>
        <v>Great Valley Exton</v>
      </c>
      <c r="AC11" s="4">
        <f>+'D27 Bennett 9_10'!D12</f>
        <v>45848</v>
      </c>
      <c r="AD11" s="5">
        <f>+'D27 Bennett 9_10'!E12</f>
        <v>45848</v>
      </c>
    </row>
    <row r="12" spans="1:30" x14ac:dyDescent="0.45">
      <c r="M12" s="17"/>
      <c r="N12" s="17"/>
      <c r="P12" s="17"/>
      <c r="V12" s="32">
        <f t="shared" si="4"/>
        <v>3</v>
      </c>
      <c r="W12" s="32">
        <f t="shared" si="5"/>
        <v>10</v>
      </c>
      <c r="X12" s="33">
        <v>12</v>
      </c>
      <c r="Y12" s="33">
        <v>11</v>
      </c>
      <c r="AA12" s="33" t="str">
        <f t="shared" si="0"/>
        <v>Chester Valley</v>
      </c>
      <c r="AB12" s="33" t="str">
        <f t="shared" si="1"/>
        <v>Berwyn-Paoli</v>
      </c>
      <c r="AC12" s="4">
        <f>+'D27 Bennett 9_10'!D13</f>
        <v>45848</v>
      </c>
      <c r="AD12" s="5">
        <f>+'D27 Bennett 9_10'!E13</f>
        <v>45848</v>
      </c>
    </row>
    <row r="13" spans="1:30" x14ac:dyDescent="0.45">
      <c r="B13" s="3" t="s">
        <v>20</v>
      </c>
      <c r="M13" s="17"/>
      <c r="N13" s="17"/>
      <c r="P13" s="17"/>
      <c r="S13" s="1">
        <f>SUM(S4:S12)</f>
        <v>20</v>
      </c>
      <c r="V13" s="32">
        <f t="shared" si="4"/>
        <v>3</v>
      </c>
      <c r="W13" s="32">
        <f t="shared" si="5"/>
        <v>11</v>
      </c>
      <c r="X13" s="33">
        <v>12</v>
      </c>
      <c r="Y13" s="33">
        <v>15</v>
      </c>
      <c r="AA13" s="33" t="str">
        <f t="shared" si="0"/>
        <v>Chester Valley</v>
      </c>
      <c r="AB13" s="33" t="str">
        <f t="shared" si="1"/>
        <v>Lower Perk</v>
      </c>
      <c r="AC13" s="4">
        <f>+'D27 Bennett 9_10'!D14</f>
        <v>45849</v>
      </c>
      <c r="AD13" s="5">
        <f>+'D27 Bennett 9_10'!E14</f>
        <v>45849</v>
      </c>
    </row>
    <row r="14" spans="1:30" x14ac:dyDescent="0.45">
      <c r="B14" s="3" t="s">
        <v>21</v>
      </c>
      <c r="N14" s="17"/>
      <c r="P14" s="17"/>
      <c r="V14" s="32">
        <v>4</v>
      </c>
      <c r="W14" s="32">
        <f t="shared" si="5"/>
        <v>12</v>
      </c>
      <c r="X14" s="34">
        <v>11</v>
      </c>
      <c r="Y14" s="34">
        <v>13</v>
      </c>
      <c r="AA14" s="34" t="str">
        <f t="shared" si="0"/>
        <v>Berwyn-Paoli</v>
      </c>
      <c r="AB14" s="34" t="str">
        <f t="shared" si="1"/>
        <v>Great Valley Exton</v>
      </c>
      <c r="AC14" s="12">
        <f>+'D27 Bennett 9_10'!D15</f>
        <v>45850</v>
      </c>
      <c r="AD14" s="13">
        <f>+'D27 Bennett 9_10'!E15</f>
        <v>45850</v>
      </c>
    </row>
    <row r="15" spans="1:30" x14ac:dyDescent="0.45">
      <c r="B15" s="3" t="s">
        <v>22</v>
      </c>
      <c r="N15" s="17"/>
      <c r="P15" s="17"/>
      <c r="V15" s="32">
        <f t="shared" si="4"/>
        <v>4</v>
      </c>
      <c r="W15" s="32">
        <f t="shared" si="5"/>
        <v>13</v>
      </c>
      <c r="X15" s="34">
        <v>14</v>
      </c>
      <c r="Y15" s="34">
        <v>17</v>
      </c>
      <c r="AA15" s="34" t="str">
        <f t="shared" si="0"/>
        <v>Lower Merion</v>
      </c>
      <c r="AB15" s="34" t="str">
        <f t="shared" si="1"/>
        <v>Upper Providence</v>
      </c>
      <c r="AC15" s="12">
        <f>+'D27 Bennett 9_10'!D16</f>
        <v>45850</v>
      </c>
      <c r="AD15" s="13">
        <f>+'D27 Bennett 9_10'!E16</f>
        <v>45850</v>
      </c>
    </row>
    <row r="16" spans="1:30" x14ac:dyDescent="0.45">
      <c r="B16" s="3" t="s">
        <v>23</v>
      </c>
      <c r="N16" s="17"/>
      <c r="P16" s="17"/>
      <c r="V16" s="32">
        <f t="shared" si="4"/>
        <v>4</v>
      </c>
      <c r="W16" s="32">
        <f t="shared" si="5"/>
        <v>14</v>
      </c>
      <c r="X16" s="34">
        <v>15</v>
      </c>
      <c r="Y16" s="34">
        <v>16</v>
      </c>
      <c r="AA16" s="34" t="str">
        <f t="shared" si="0"/>
        <v>Lower Perk</v>
      </c>
      <c r="AB16" s="34" t="str">
        <f t="shared" si="1"/>
        <v>Radnor/Wayne</v>
      </c>
      <c r="AC16" s="12">
        <f>+'D27 Bennett 9_10'!D17</f>
        <v>45851</v>
      </c>
      <c r="AD16" s="13">
        <f>+'D27 Bennett 9_10'!E17</f>
        <v>45851</v>
      </c>
    </row>
    <row r="17" spans="14:30" x14ac:dyDescent="0.45">
      <c r="N17" s="17"/>
      <c r="P17" s="17"/>
      <c r="V17" s="32">
        <f t="shared" si="4"/>
        <v>4</v>
      </c>
      <c r="W17" s="32"/>
      <c r="X17" s="34">
        <v>18</v>
      </c>
      <c r="Y17" s="34">
        <v>18</v>
      </c>
      <c r="AA17" s="34" t="str">
        <f t="shared" si="0"/>
        <v>Bye</v>
      </c>
      <c r="AB17" s="34" t="str">
        <f t="shared" si="1"/>
        <v>Bye</v>
      </c>
      <c r="AC17" s="12" t="e">
        <f>+'D27 Bennett 9_10'!#REF!</f>
        <v>#REF!</v>
      </c>
      <c r="AD17" s="13" t="e">
        <f>+'D27 Bennett 9_10'!#REF!</f>
        <v>#REF!</v>
      </c>
    </row>
    <row r="18" spans="14:30" x14ac:dyDescent="0.45">
      <c r="S18" s="14"/>
      <c r="V18" s="32">
        <v>5</v>
      </c>
      <c r="W18" s="32">
        <f>+W16+1</f>
        <v>15</v>
      </c>
      <c r="X18" s="33">
        <v>14</v>
      </c>
      <c r="Y18" s="33">
        <v>12</v>
      </c>
      <c r="AA18" s="33" t="str">
        <f t="shared" si="0"/>
        <v>Lower Merion</v>
      </c>
      <c r="AB18" s="33" t="str">
        <f t="shared" si="1"/>
        <v>Chester Valley</v>
      </c>
      <c r="AC18" s="4">
        <f>+'D27 Bennett 9_10'!D18</f>
        <v>45855</v>
      </c>
      <c r="AD18" s="5">
        <f>+'D27 Bennett 9_10'!E18</f>
        <v>45855</v>
      </c>
    </row>
    <row r="19" spans="14:30" x14ac:dyDescent="0.45">
      <c r="S19" s="14"/>
      <c r="V19" s="32">
        <f t="shared" ref="V19:V21" si="10">+V18</f>
        <v>5</v>
      </c>
      <c r="W19" s="32">
        <f t="shared" ref="W19:W24" si="11">+W18+1</f>
        <v>16</v>
      </c>
      <c r="X19" s="33">
        <v>15</v>
      </c>
      <c r="Y19" s="33">
        <v>11</v>
      </c>
      <c r="AA19" s="33" t="str">
        <f t="shared" si="0"/>
        <v>Lower Perk</v>
      </c>
      <c r="AB19" s="33" t="str">
        <f t="shared" si="1"/>
        <v>Berwyn-Paoli</v>
      </c>
      <c r="AC19" s="4">
        <f>+'D27 Bennett 9_10'!D19</f>
        <v>45855</v>
      </c>
      <c r="AD19" s="5">
        <f>+'D27 Bennett 9_10'!E19</f>
        <v>45855</v>
      </c>
    </row>
    <row r="20" spans="14:30" x14ac:dyDescent="0.45">
      <c r="S20" s="14"/>
      <c r="V20" s="32">
        <f t="shared" si="10"/>
        <v>5</v>
      </c>
      <c r="W20" s="32">
        <f t="shared" si="11"/>
        <v>17</v>
      </c>
      <c r="X20" s="33">
        <v>16</v>
      </c>
      <c r="Y20" s="33">
        <v>17</v>
      </c>
      <c r="AA20" s="33" t="str">
        <f t="shared" si="0"/>
        <v>Radnor/Wayne</v>
      </c>
      <c r="AB20" s="33" t="str">
        <f t="shared" si="1"/>
        <v>Upper Providence</v>
      </c>
      <c r="AC20" s="4">
        <f>+'D27 Bennett 9_10'!D20</f>
        <v>45852</v>
      </c>
      <c r="AD20" s="5">
        <f>+'D27 Bennett 9_10'!E20</f>
        <v>45852</v>
      </c>
    </row>
    <row r="21" spans="14:30" x14ac:dyDescent="0.45">
      <c r="S21" s="14"/>
      <c r="V21" s="32">
        <f t="shared" si="10"/>
        <v>5</v>
      </c>
      <c r="W21" s="32">
        <f t="shared" si="11"/>
        <v>18</v>
      </c>
      <c r="X21" s="33">
        <v>13</v>
      </c>
      <c r="Y21" s="33">
        <v>11</v>
      </c>
      <c r="AA21" s="33" t="str">
        <f t="shared" si="0"/>
        <v>Great Valley Exton</v>
      </c>
      <c r="AB21" s="33" t="str">
        <f t="shared" si="1"/>
        <v>Berwyn-Paoli</v>
      </c>
      <c r="AC21" s="4">
        <f>+'D27 Bennett 9_10'!D21</f>
        <v>45854</v>
      </c>
      <c r="AD21" s="5">
        <f>+'D27 Bennett 9_10'!E21</f>
        <v>45854</v>
      </c>
    </row>
    <row r="22" spans="14:30" x14ac:dyDescent="0.45">
      <c r="S22" s="14"/>
      <c r="V22" s="32">
        <v>6</v>
      </c>
      <c r="W22" s="32">
        <f t="shared" si="11"/>
        <v>19</v>
      </c>
      <c r="X22" s="34">
        <v>17</v>
      </c>
      <c r="Y22" s="34">
        <v>12</v>
      </c>
      <c r="AA22" s="34" t="str">
        <f t="shared" si="0"/>
        <v>Upper Providence</v>
      </c>
      <c r="AB22" s="34" t="str">
        <f t="shared" si="1"/>
        <v>Chester Valley</v>
      </c>
      <c r="AC22" s="12">
        <f>+'D27 Bennett 9_10'!D22</f>
        <v>45853</v>
      </c>
      <c r="AD22" s="13">
        <f>+'D27 Bennett 9_10'!E22</f>
        <v>45853</v>
      </c>
    </row>
    <row r="23" spans="14:30" x14ac:dyDescent="0.45">
      <c r="S23" s="14"/>
      <c r="V23" s="32">
        <f t="shared" ref="V23:V25" si="12">+V22</f>
        <v>6</v>
      </c>
      <c r="W23" s="32">
        <f t="shared" si="11"/>
        <v>20</v>
      </c>
      <c r="X23" s="34">
        <v>13</v>
      </c>
      <c r="Y23" s="34">
        <v>16</v>
      </c>
      <c r="AA23" s="34" t="str">
        <f t="shared" si="0"/>
        <v>Great Valley Exton</v>
      </c>
      <c r="AB23" s="34" t="str">
        <f t="shared" si="1"/>
        <v>Radnor/Wayne</v>
      </c>
      <c r="AC23" s="12">
        <f>+'D27 Bennett 9_10'!D23</f>
        <v>45853</v>
      </c>
      <c r="AD23" s="13">
        <f>+'D27 Bennett 9_10'!E23</f>
        <v>45853</v>
      </c>
    </row>
    <row r="24" spans="14:30" x14ac:dyDescent="0.45">
      <c r="S24" s="14"/>
      <c r="V24" s="32">
        <f t="shared" si="12"/>
        <v>6</v>
      </c>
      <c r="W24" s="32">
        <f t="shared" si="11"/>
        <v>21</v>
      </c>
      <c r="X24" s="34">
        <v>14</v>
      </c>
      <c r="Y24" s="34">
        <v>15</v>
      </c>
      <c r="AA24" s="34" t="str">
        <f t="shared" si="0"/>
        <v>Lower Merion</v>
      </c>
      <c r="AB24" s="34" t="str">
        <f t="shared" si="1"/>
        <v>Lower Perk</v>
      </c>
      <c r="AC24" s="12">
        <f>+'D27 Bennett 9_10'!D24</f>
        <v>45854</v>
      </c>
      <c r="AD24" s="13">
        <f>+'D27 Bennett 9_10'!E24</f>
        <v>45854</v>
      </c>
    </row>
    <row r="25" spans="14:30" x14ac:dyDescent="0.45">
      <c r="S25" s="14"/>
      <c r="V25" s="32">
        <f t="shared" si="12"/>
        <v>6</v>
      </c>
      <c r="W25" s="32"/>
      <c r="X25" s="34">
        <v>18</v>
      </c>
      <c r="Y25" s="34">
        <v>18</v>
      </c>
      <c r="AA25" s="34" t="str">
        <f t="shared" si="0"/>
        <v>Bye</v>
      </c>
      <c r="AB25" s="34" t="str">
        <f t="shared" si="1"/>
        <v>Bye</v>
      </c>
      <c r="AC25" s="12" t="e">
        <f>+'D27 Bennett 9_10'!#REF!</f>
        <v>#REF!</v>
      </c>
      <c r="AD25" s="13" t="e">
        <f>+'D27 Bennett 9_10'!#REF!</f>
        <v>#REF!</v>
      </c>
    </row>
    <row r="26" spans="14:30" x14ac:dyDescent="0.45">
      <c r="S26" s="14"/>
      <c r="V26"/>
      <c r="W26"/>
    </row>
    <row r="27" spans="14:30" x14ac:dyDescent="0.45">
      <c r="S27" s="14"/>
      <c r="V27"/>
      <c r="W27"/>
    </row>
    <row r="28" spans="14:30" x14ac:dyDescent="0.45">
      <c r="S28" s="14"/>
      <c r="V28"/>
      <c r="W28"/>
    </row>
    <row r="29" spans="14:30" x14ac:dyDescent="0.45">
      <c r="S29" s="14"/>
      <c r="V29"/>
      <c r="W29"/>
    </row>
    <row r="30" spans="14:30" x14ac:dyDescent="0.45">
      <c r="S30" s="14"/>
      <c r="V30"/>
      <c r="W30"/>
    </row>
    <row r="31" spans="14:30" x14ac:dyDescent="0.45">
      <c r="S31" s="14"/>
      <c r="V31"/>
      <c r="W31"/>
    </row>
    <row r="32" spans="14:30" x14ac:dyDescent="0.45">
      <c r="S32" s="14"/>
      <c r="V32"/>
      <c r="W32"/>
    </row>
    <row r="33" spans="18:23" x14ac:dyDescent="0.45">
      <c r="S33" s="14"/>
      <c r="V33"/>
      <c r="W33"/>
    </row>
    <row r="34" spans="18:23" x14ac:dyDescent="0.45">
      <c r="S34" s="14"/>
      <c r="V34"/>
      <c r="W34"/>
    </row>
    <row r="35" spans="18:23" x14ac:dyDescent="0.45">
      <c r="S35" s="14"/>
      <c r="V35"/>
      <c r="W35"/>
    </row>
    <row r="36" spans="18:23" x14ac:dyDescent="0.45">
      <c r="S36" s="14"/>
      <c r="V36"/>
      <c r="W36"/>
    </row>
    <row r="37" spans="18:23" x14ac:dyDescent="0.45">
      <c r="R37" s="14"/>
      <c r="V37"/>
      <c r="W37"/>
    </row>
    <row r="38" spans="18:23" x14ac:dyDescent="0.45">
      <c r="R38" s="14"/>
      <c r="V38"/>
      <c r="W38"/>
    </row>
    <row r="39" spans="18:23" x14ac:dyDescent="0.45">
      <c r="V39"/>
      <c r="W39"/>
    </row>
    <row r="40" spans="18:23" x14ac:dyDescent="0.45">
      <c r="V40"/>
      <c r="W40"/>
    </row>
  </sheetData>
  <mergeCells count="1">
    <mergeCell ref="B1:K2"/>
  </mergeCells>
  <pageMargins left="0.7" right="0.7" top="0.75" bottom="0.75" header="0.3" footer="0.3"/>
  <ignoredErrors>
    <ignoredError sqref="J4 J11 J6:J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D27 Bennett 9_10</vt:lpstr>
      <vt:lpstr>Standings</vt:lpstr>
      <vt:lpstr>'D27 Bennett 9_10'!Print_Titles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Bennett</dc:creator>
  <cp:lastModifiedBy>Jeff Bennett</cp:lastModifiedBy>
  <cp:lastPrinted>2025-08-06T15:14:29Z</cp:lastPrinted>
  <dcterms:created xsi:type="dcterms:W3CDTF">2021-07-02T03:06:19Z</dcterms:created>
  <dcterms:modified xsi:type="dcterms:W3CDTF">2025-08-06T15:14:32Z</dcterms:modified>
</cp:coreProperties>
</file>